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ión del negocio" sheetId="1" state="visible" r:id="rId3"/>
    <sheet name="Plan 12 mes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<sst xmlns="http://schemas.openxmlformats.org/spreadsheetml/2006/main" count="186" uniqueCount="185">
  <si>
    <t xml:space="preserve">THE NOOK ROOM  |  Plan de Negocio · Visión Estratégica</t>
  </si>
  <si>
    <t xml:space="preserve">Módulo 4  ·  Rellena las celdas amarillas  ·  El plan financiero se construye desde aquí</t>
  </si>
  <si>
    <t xml:space="preserve">¿CÓMO USAR ESTA PLANTILLA?</t>
  </si>
  <si>
    <t xml:space="preserve">1.  Rellena todas las celdas amarillas de esta pestaña. Son tus variables estratégicas y financieras.</t>
  </si>
  <si>
    <t xml:space="preserve">2.  La pestaña "Plan 12 meses" usa estos datos y calcula automáticamente tus proyecciones.</t>
  </si>
  <si>
    <t xml:space="preserve">  A  ·  IDENTIDAD DEL NEGOCIO</t>
  </si>
  <si>
    <t xml:space="preserve">Nombre del negocio / marca</t>
  </si>
  <si>
    <t xml:space="preserve">Cómo se llama tu empresa o proyecto.</t>
  </si>
  <si>
    <t xml:space="preserve">Sector / industria</t>
  </si>
  <si>
    <t xml:space="preserve">Ej: consultoría, retail, hostelería, salud, educación…</t>
  </si>
  <si>
    <t xml:space="preserve">Descripción en una frase</t>
  </si>
  <si>
    <t xml:space="preserve">¿Qué haces, para quién y qué problema resuelves?</t>
  </si>
  <si>
    <t xml:space="preserve">Fase actual del negocio</t>
  </si>
  <si>
    <t xml:space="preserve">Idea / Pre-lanzamiento / Lanzamiento / Crecimiento / Consolidado</t>
  </si>
  <si>
    <t xml:space="preserve">Fecha de inicio del plan</t>
  </si>
  <si>
    <t xml:space="preserve">Mes y año de arranque de este plan.</t>
  </si>
  <si>
    <t xml:space="preserve">Persona responsable</t>
  </si>
  <si>
    <t xml:space="preserve">Fundadora, socia gestora o dirección.</t>
  </si>
  <si>
    <t xml:space="preserve">  B  ·  PROPUESTA DE VALOR</t>
  </si>
  <si>
    <t xml:space="preserve">¿A quién te diriges?</t>
  </si>
  <si>
    <t xml:space="preserve">Perfil de tu cliente ideal: quién es, qué necesita, dónde está.</t>
  </si>
  <si>
    <t xml:space="preserve">¿Qué problema resuelves?</t>
  </si>
  <si>
    <t xml:space="preserve">El dolor o necesidad real que cubre tu producto o servicio.</t>
  </si>
  <si>
    <t xml:space="preserve">¿Cómo lo resuelves?</t>
  </si>
  <si>
    <t xml:space="preserve">Tu solución concreta y lo que te hace diferente.</t>
  </si>
  <si>
    <t xml:space="preserve">¿Por qué te eligen a ti?</t>
  </si>
  <si>
    <t xml:space="preserve">Tu ventaja competitiva o diferenciador clave frente a alternativas.</t>
  </si>
  <si>
    <t xml:space="preserve">¿Qué resultado obtiene tu cliente?</t>
  </si>
  <si>
    <t xml:space="preserve">El beneficio tangible o emocional que consigue contigo.</t>
  </si>
  <si>
    <t xml:space="preserve">  C  ·  MODELO DE NEGOCIO</t>
  </si>
  <si>
    <t xml:space="preserve">¿Cómo generas ingresos?</t>
  </si>
  <si>
    <t xml:space="preserve">Ej: sesiones, suscripciones, proyectos, retainer, venta de producto…</t>
  </si>
  <si>
    <t xml:space="preserve">Ticket medio por cliente (€)</t>
  </si>
  <si>
    <t xml:space="preserve">Precio medio que paga un cliente. Número.</t>
  </si>
  <si>
    <t xml:space="preserve">¿Con qué frecuencia te compran?</t>
  </si>
  <si>
    <t xml:space="preserve">Puntual / mensual / trimestral / anual.</t>
  </si>
  <si>
    <t xml:space="preserve">Canales de venta principales</t>
  </si>
  <si>
    <t xml:space="preserve">Ej: web, redes sociales, referidos, email, marketplace…</t>
  </si>
  <si>
    <t xml:space="preserve">¿Tienes ingresos recurrentes?</t>
  </si>
  <si>
    <t xml:space="preserve">Retainers, membresías, contratos fijos. Sí / No / En desarrollo.</t>
  </si>
  <si>
    <t xml:space="preserve">Estructura de costes clave</t>
  </si>
  <si>
    <t xml:space="preserve">Los 3–4 gastos principales de tu negocio.</t>
  </si>
  <si>
    <t xml:space="preserve">  D  ·  OBJETIVOS A 12 MESES</t>
  </si>
  <si>
    <t xml:space="preserve">Define tus metas para el año. Serán el referente del plan financiero.</t>
  </si>
  <si>
    <t xml:space="preserve">Objetivo de facturación anual (€)</t>
  </si>
  <si>
    <t xml:space="preserve">Total de ingresos que quieres generar en 12 meses.</t>
  </si>
  <si>
    <t xml:space="preserve">Objetivo de clientes activos</t>
  </si>
  <si>
    <t xml:space="preserve">Número de clientes al final del año.</t>
  </si>
  <si>
    <t xml:space="preserve">Objetivo de margen neto (%)</t>
  </si>
  <si>
    <t xml:space="preserve">Porcentaje de beneficio sobre facturación.</t>
  </si>
  <si>
    <t xml:space="preserve">Inversión prevista año (€)</t>
  </si>
  <si>
    <t xml:space="preserve">Presupuesto total para hacer crecer el negocio.</t>
  </si>
  <si>
    <t xml:space="preserve">Principal reto del año</t>
  </si>
  <si>
    <t xml:space="preserve">El mayor obstáculo a superar.</t>
  </si>
  <si>
    <t xml:space="preserve">Principal palanca de crecimiento</t>
  </si>
  <si>
    <t xml:space="preserve">La acción o canal que más puede impulsarte.</t>
  </si>
  <si>
    <t xml:space="preserve">  E  ·  SUPUESTOS FINANCIEROS  ·  Alimentan el plan a 12 meses</t>
  </si>
  <si>
    <t xml:space="preserve">Estos son los datos que usa el plan financiero. Introduce valores reales o estimados lo más ajustados posible.</t>
  </si>
  <si>
    <t xml:space="preserve">Variable</t>
  </si>
  <si>
    <t xml:space="preserve">Descripción / ayuda</t>
  </si>
  <si>
    <t xml:space="preserve">Tu valor</t>
  </si>
  <si>
    <t xml:space="preserve">  INGRESOS</t>
  </si>
  <si>
    <t xml:space="preserve">Ingresos estimados mes 1 (€)</t>
  </si>
  <si>
    <t xml:space="preserve">Tu facturación esperada para el primer mes del plan.</t>
  </si>
  <si>
    <t xml:space="preserve">Crecimiento mensual estimado (%)</t>
  </si>
  <si>
    <t xml:space="preserve">Tasa de crecimiento sobre el mes anterior.</t>
  </si>
  <si>
    <t xml:space="preserve">Ingresos recurrentes / mes (€)</t>
  </si>
  <si>
    <t xml:space="preserve">Parte asegurada cada mes: retainers, contratos, membresías.</t>
  </si>
  <si>
    <t xml:space="preserve">Meses de baja estacionalidad</t>
  </si>
  <si>
    <t xml:space="preserve">Escribe los meses donde los ingresos caen. Ej: Ago, Dic</t>
  </si>
  <si>
    <t xml:space="preserve">Ago, Dic</t>
  </si>
  <si>
    <t xml:space="preserve">Factor corrección meses bajos (%)</t>
  </si>
  <si>
    <t xml:space="preserve">¿Cuánto se reducen los ingresos en esos meses? Ej: 0.20 = caen un 20%.</t>
  </si>
  <si>
    <t xml:space="preserve">  COSTES FIJOS MENSUALES</t>
  </si>
  <si>
    <t xml:space="preserve">Alquiler / espacio de trabajo (€)</t>
  </si>
  <si>
    <t xml:space="preserve">Coste fijo de local, oficina o espacio compartido.</t>
  </si>
  <si>
    <t xml:space="preserve">Nóminas y colaboradores (€)</t>
  </si>
  <si>
    <t xml:space="preserve">Salarios, autónomos externos, honorarios fijos.</t>
  </si>
  <si>
    <t xml:space="preserve">Software y herramientas (€)</t>
  </si>
  <si>
    <t xml:space="preserve">CRM, contabilidad, diseño, comunicación, almacenamiento…</t>
  </si>
  <si>
    <t xml:space="preserve">Marketing y publicidad (€)</t>
  </si>
  <si>
    <t xml:space="preserve">Presupuesto mensual fijo para captación y visibilidad.</t>
  </si>
  <si>
    <t xml:space="preserve">Asesoría, gestoría, legal (€)</t>
  </si>
  <si>
    <t xml:space="preserve">Cuota mensual de servicios profesionales externos.</t>
  </si>
  <si>
    <t xml:space="preserve">Otros gastos fijos (€)</t>
  </si>
  <si>
    <t xml:space="preserve">Seguros, cuotas de asociaciones, licencias, etc.</t>
  </si>
  <si>
    <t xml:space="preserve">  COSTES VARIABLES</t>
  </si>
  <si>
    <t xml:space="preserve">Coste variable sobre ventas (%)</t>
  </si>
  <si>
    <t xml:space="preserve">% de los ingresos que cuesta producir/entregar lo que vendes.</t>
  </si>
  <si>
    <t xml:space="preserve">Comisiones / intermediarios (%)</t>
  </si>
  <si>
    <t xml:space="preserve">% que pagas a plataformas, agentes o afiliados por cada venta.</t>
  </si>
  <si>
    <t xml:space="preserve">  FISCALIDAD Y FINANCIACIÓN</t>
  </si>
  <si>
    <t xml:space="preserve">Tipo impositivo estimado (%)</t>
  </si>
  <si>
    <t xml:space="preserve">IRPF (autónomas) o IS (sociedades) sobre el beneficio.</t>
  </si>
  <si>
    <t xml:space="preserve">Cuota SS / autónoma mensual (€)</t>
  </si>
  <si>
    <t xml:space="preserve">Seguridad social o coste empresarial equivalente.</t>
  </si>
  <si>
    <t xml:space="preserve">Cuota préstamo / financiación (€)</t>
  </si>
  <si>
    <t xml:space="preserve">Cuota mensual de cualquier deuda o línea de crédito.</t>
  </si>
  <si>
    <t xml:space="preserve">Saldo inicial de caja (€)</t>
  </si>
  <si>
    <t xml:space="preserve">Efectivo disponible al comenzar el plan.</t>
  </si>
  <si>
    <t xml:space="preserve">  F  ·  ANÁLISIS DAFO  ·  Tu posición estratégica</t>
  </si>
  <si>
    <t xml:space="preserve">Anota los 2-3 puntos más relevantes en cada cuadrante. Te ayudará a enmarcar las hipótesis del plan.</t>
  </si>
  <si>
    <t xml:space="preserve">D  ·  DEBILIDADES</t>
  </si>
  <si>
    <t xml:space="preserve">Lo que limita tu crecimiento hoy (interno).</t>
  </si>
  <si>
    <t xml:space="preserve">F  ·  FORTALEZAS</t>
  </si>
  <si>
    <t xml:space="preserve">Lo que ya tienes a favor (interno).</t>
  </si>
  <si>
    <t xml:space="preserve">A  ·  AMENAZAS</t>
  </si>
  <si>
    <t xml:space="preserve">Riesgos del mercado o entorno (externo).</t>
  </si>
  <si>
    <t xml:space="preserve">O  ·  OPORTUNIDADES</t>
  </si>
  <si>
    <t xml:space="preserve">Tendencias o huecos que puedes aprovechar.</t>
  </si>
  <si>
    <t xml:space="preserve">  LEYENDA</t>
  </si>
  <si>
    <t xml:space="preserve">  Celda amarilla → introduce aquí tus datos</t>
  </si>
  <si>
    <t xml:space="preserve">  Celda gris → dato de referencia o cálculo automático</t>
  </si>
  <si>
    <t xml:space="preserve">THE NOOK ROOM  |  Plan de Negocio · Proyección 12 meses</t>
  </si>
  <si>
    <t xml:space="preserve">Los datos se toman de "Visión del negocio"  ·  Celdas amarillas = ajuste manual opcional</t>
  </si>
  <si>
    <t xml:space="preserve">CONCEPTO</t>
  </si>
  <si>
    <t xml:space="preserve">M1 · Ene</t>
  </si>
  <si>
    <t xml:space="preserve">M2 · Feb</t>
  </si>
  <si>
    <t xml:space="preserve">M3 · Mar</t>
  </si>
  <si>
    <t xml:space="preserve">M4 · Abr</t>
  </si>
  <si>
    <t xml:space="preserve">M5 · May</t>
  </si>
  <si>
    <t xml:space="preserve">M6 · Jun</t>
  </si>
  <si>
    <t xml:space="preserve">M7 · Jul</t>
  </si>
  <si>
    <t xml:space="preserve">M8 · Ago</t>
  </si>
  <si>
    <t xml:space="preserve">M9 · Sep</t>
  </si>
  <si>
    <t xml:space="preserve">M10 · Oct</t>
  </si>
  <si>
    <t xml:space="preserve">M11 · Nov</t>
  </si>
  <si>
    <t xml:space="preserve">M12 · Dic</t>
  </si>
  <si>
    <t xml:space="preserve">TOTAL AÑO</t>
  </si>
  <si>
    <t xml:space="preserve">% s/ventas</t>
  </si>
  <si>
    <t xml:space="preserve">  1  ·  INGRESOS</t>
  </si>
  <si>
    <t xml:space="preserve">Ajuste estacional (1.0 = normal  ·  modifica en meses bajos)</t>
  </si>
  <si>
    <t xml:space="preserve">manual</t>
  </si>
  <si>
    <t xml:space="preserve">Ingresos recurrentes / mes</t>
  </si>
  <si>
    <t xml:space="preserve">Ingresos por captación / venta</t>
  </si>
  <si>
    <t xml:space="preserve">TOTAL INGRESOS</t>
  </si>
  <si>
    <t xml:space="preserve">  2  ·  COSTES VARIABLES</t>
  </si>
  <si>
    <t xml:space="preserve">Coste de servicio / producto</t>
  </si>
  <si>
    <t xml:space="preserve">Comisiones / intermediarios</t>
  </si>
  <si>
    <t xml:space="preserve">TOTAL COSTES VARIABLES</t>
  </si>
  <si>
    <t xml:space="preserve">MARGEN BRUTO</t>
  </si>
  <si>
    <t xml:space="preserve">  3  ·  COSTES FIJOS</t>
  </si>
  <si>
    <t xml:space="preserve">Alquiler / espacio</t>
  </si>
  <si>
    <t xml:space="preserve">Nóminas y colaboradores</t>
  </si>
  <si>
    <t xml:space="preserve">Software y herramientas</t>
  </si>
  <si>
    <t xml:space="preserve">Marketing y publicidad</t>
  </si>
  <si>
    <t xml:space="preserve">Asesoría / gestoría</t>
  </si>
  <si>
    <t xml:space="preserve">Cuota SS / autónoma</t>
  </si>
  <si>
    <t xml:space="preserve">Otros gastos fijos</t>
  </si>
  <si>
    <t xml:space="preserve">TOTAL COSTES FIJOS</t>
  </si>
  <si>
    <t xml:space="preserve">EBITDA  (resultado de explotación)</t>
  </si>
  <si>
    <t xml:space="preserve">  4  ·  FISCALIDAD Y FINANCIACIÓN</t>
  </si>
  <si>
    <t xml:space="preserve">Cuota préstamo / financiación</t>
  </si>
  <si>
    <t xml:space="preserve">Impuestos estimados</t>
  </si>
  <si>
    <t xml:space="preserve">TOTAL FISCALIDAD Y FINANCIACIÓN</t>
  </si>
  <si>
    <t xml:space="preserve">RESULTADO NETO  (beneficio / pérdida)</t>
  </si>
  <si>
    <t xml:space="preserve">  5  ·  POSICIÓN DE CAJA</t>
  </si>
  <si>
    <t xml:space="preserve">Saldo inicial de caja</t>
  </si>
  <si>
    <t xml:space="preserve">SALDO FINAL DE CAJA  (acumulado)</t>
  </si>
  <si>
    <t xml:space="preserve">  6  ·  KPIs MENSUALES</t>
  </si>
  <si>
    <t xml:space="preserve">Indicador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</si>
  <si>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</si>
  <si>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</si>
  <si>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</si>
  <si>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</si>
  <si>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</si>
  <si>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</si>
  <si>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</si>
  <si>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</si>
  <si>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</si>
  <si>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</si>
  <si>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</si>
  <si>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</si>
  <si>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Total / Media</t>
  </si>
  <si>
    <t xml:space="preserve">Referencia</t>
  </si>
  <si>
    <t xml:space="preserve">Margen bruto (%)</t>
  </si>
  <si>
    <t xml:space="preserve">Media anual</t>
  </si>
  <si>
    <t xml:space="preserve">Margen neto (%)</t>
  </si>
  <si>
    <t xml:space="preserve">Punto de equilibrio (€)</t>
  </si>
  <si>
    <t xml:space="preserve">Facturación mínima para no perder</t>
  </si>
  <si>
    <t xml:space="preserve">Resultado neto (€)</t>
  </si>
  <si>
    <t xml:space="preserve">Suma anual</t>
  </si>
  <si>
    <t xml:space="preserve">Saldo de caja (€)</t>
  </si>
  <si>
    <t xml:space="preserve">Caja al cierre del año</t>
  </si>
  <si>
    <t xml:space="preserve">Resultados negativos en rojo indican meses de pérdida. Consulta el punto de equilibrio para ajustar precios, costes o captación.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</si>
</sst>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;[RED]\-#,##0&quot; €&quot;"/>
    <numFmt numFmtId="166" formatCode="0"/>
    <numFmt numFmtId="167" formatCode="0.0%;[RED]\-0.0%"/>
    <numFmt numFmtId="168" formatCode="0.0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i val="true"/>
      <sz val="9"/>
      <color rgb="FFFF0073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33333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i val="true"/>
      <sz val="8"/>
      <color rgb="FF888888"/>
      <name val="Arial"/>
      <family val="0"/>
      <charset val="1"/>
    </font>
    <font>
      <sz val="10"/>
      <color rgb="FF0000CC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9"/>
      <color rgb="FF666666"/>
      <name val="Arial"/>
      <family val="0"/>
      <charset val="1"/>
    </font>
    <font>
      <b val="true"/>
      <sz val="9"/>
      <color rgb="FF2E7D32"/>
      <name val="Arial"/>
      <family val="0"/>
      <charset val="1"/>
    </font>
    <font>
      <b val="true"/>
      <sz val="9"/>
      <color rgb="FFC62828"/>
      <name val="Arial"/>
      <family val="0"/>
      <charset val="1"/>
    </font>
    <font>
      <b val="true"/>
      <sz val="9"/>
      <color rgb="FFE65100"/>
      <name val="Arial"/>
      <family val="0"/>
      <charset val="1"/>
    </font>
    <font>
      <sz val="9"/>
      <color rgb="FF0000CC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8"/>
      <color rgb="FF888888"/>
      <name val="Arial"/>
      <family val="0"/>
      <charset val="1"/>
    </font>
    <font>
      <b val="true"/>
      <sz val="9"/>
      <color rgb="FFC4065C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0073"/>
        <bgColor rgb="FFC4065C"/>
      </patternFill>
    </fill>
    <fill>
      <patternFill patternType="solid">
        <fgColor rgb="FFC4065C"/>
        <bgColor rgb="FFC62828"/>
      </patternFill>
    </fill>
    <fill>
      <patternFill patternType="solid">
        <fgColor rgb="FFF5F5F5"/>
        <bgColor rgb="FFFAFAFA"/>
      </patternFill>
    </fill>
    <fill>
      <patternFill patternType="solid">
        <fgColor rgb="FFFFFF99"/>
        <bgColor rgb="FFFFF8F0"/>
      </patternFill>
    </fill>
    <fill>
      <patternFill patternType="solid">
        <fgColor rgb="FFFFFFFF"/>
        <bgColor rgb="FFFAFAFA"/>
      </patternFill>
    </fill>
    <fill>
      <patternFill patternType="solid">
        <fgColor rgb="FF333333"/>
        <bgColor rgb="FF333300"/>
      </patternFill>
    </fill>
    <fill>
      <patternFill patternType="solid">
        <fgColor rgb="FFEEEEEE"/>
        <bgColor rgb="FFE8F5E9"/>
      </patternFill>
    </fill>
    <fill>
      <patternFill patternType="solid">
        <fgColor rgb="FFE8F5E9"/>
        <bgColor rgb="FFEEEEEE"/>
      </patternFill>
    </fill>
    <fill>
      <patternFill patternType="solid">
        <fgColor rgb="FFFFF5F5"/>
        <bgColor rgb="FFFFF8F0"/>
      </patternFill>
    </fill>
    <fill>
      <patternFill patternType="solid">
        <fgColor rgb="FFFFF8F0"/>
        <bgColor rgb="FFFFF5F5"/>
      </patternFill>
    </fill>
    <fill>
      <patternFill patternType="solid">
        <fgColor rgb="FFFAFAFA"/>
        <bgColor rgb="FFFFF8F0"/>
      </patternFill>
    </fill>
    <fill>
      <patternFill patternType="solid">
        <fgColor rgb="FFFFF0F6"/>
        <bgColor rgb="FFFFF5F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 diagonalUp="false" diagonalDown="false">
      <left/>
      <right/>
      <top/>
      <bottom style="thin">
        <color rgb="FFE0E0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7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1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1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1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11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1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1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1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2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1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9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9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8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1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21" fillId="1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73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C4065C"/>
      <rgbColor rgb="FF008080"/>
      <rgbColor rgb="FFF5F5F5"/>
      <rgbColor rgb="FF888888"/>
      <rgbColor rgb="FF9999FF"/>
      <rgbColor rgb="FF993366"/>
      <rgbColor rgb="FFFFF8F0"/>
      <rgbColor rgb="FFE8F5E9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EEE"/>
      <rgbColor rgb="FFE0E0E0"/>
      <rgbColor rgb="FFFFFF99"/>
      <rgbColor rgb="FFFAFAFA"/>
      <rgbColor rgb="FFFFF5F5"/>
      <rgbColor rgb="FFCC99FF"/>
      <rgbColor rgb="FFFFF0F6"/>
      <rgbColor rgb="FF3366FF"/>
      <rgbColor rgb="FF33CCCC"/>
      <rgbColor rgb="FF99CC00"/>
      <rgbColor rgb="FFFFCC00"/>
      <rgbColor rgb="FFFF9900"/>
      <rgbColor rgb="FFE65100"/>
      <rgbColor rgb="FF666666"/>
      <rgbColor rgb="FF969696"/>
      <rgbColor rgb="FF003366"/>
      <rgbColor rgb="FF2E7D32"/>
      <rgbColor rgb="FF003300"/>
      <rgbColor rgb="FF333300"/>
      <rgbColor rgb="FFC6282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8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44"/>
    <col collapsed="false" customWidth="true" hidden="false" outlineLevel="0" max="4" min="4" style="0" width="22"/>
    <col collapsed="false" customWidth="true" hidden="false" outlineLevel="0" max="6" min="5" style="0" width="4"/>
  </cols>
  <sheetData>
    <row r="1" customFormat="false" ht="30" hidden="false" customHeight="tru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customFormat="false" ht="15" hidden="false" customHeight="true" outlineLevel="0" collapsed="false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customFormat="false" ht="4.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5" customFormat="false" ht="15" hidden="false" customHeight="true" outlineLevel="0" collapsed="false">
      <c r="B5" s="5" t="s">
        <v>2</v>
      </c>
    </row>
    <row r="6" customFormat="false" ht="15" hidden="false" customHeight="true" outlineLevel="0" collapsed="false">
      <c r="B6" s="6" t="s">
        <v>3</v>
      </c>
    </row>
    <row r="7" customFormat="false" ht="15" hidden="false" customHeight="true" outlineLevel="0" collapsed="false">
      <c r="B7" s="6" t="s">
        <v>4</v>
      </c>
    </row>
    <row r="9" customFormat="false" ht="21.75" hidden="false" customHeight="true" outlineLevel="0" collapsed="false">
      <c r="B9" s="7" t="s">
        <v>5</v>
      </c>
      <c r="C9" s="8"/>
      <c r="D9" s="8"/>
      <c r="E9" s="8"/>
      <c r="F9" s="8"/>
    </row>
    <row r="10" customFormat="false" ht="21.75" hidden="false" customHeight="true" outlineLevel="0" collapsed="false">
      <c r="B10" s="9" t="s">
        <v>6</v>
      </c>
      <c r="C10" s="10" t="s">
        <v>7</v>
      </c>
      <c r="D10" s="11"/>
      <c r="E10" s="11"/>
      <c r="F10" s="11"/>
    </row>
    <row r="11" customFormat="false" ht="21.75" hidden="false" customHeight="true" outlineLevel="0" collapsed="false">
      <c r="B11" s="12" t="s">
        <v>8</v>
      </c>
      <c r="C11" s="13" t="s">
        <v>9</v>
      </c>
      <c r="D11" s="11"/>
      <c r="E11" s="11"/>
      <c r="F11" s="11"/>
    </row>
    <row r="12" customFormat="false" ht="21.75" hidden="false" customHeight="true" outlineLevel="0" collapsed="false">
      <c r="B12" s="9" t="s">
        <v>10</v>
      </c>
      <c r="C12" s="10" t="s">
        <v>11</v>
      </c>
      <c r="D12" s="11"/>
      <c r="E12" s="11"/>
      <c r="F12" s="11"/>
    </row>
    <row r="13" customFormat="false" ht="21.75" hidden="false" customHeight="true" outlineLevel="0" collapsed="false">
      <c r="B13" s="12" t="s">
        <v>12</v>
      </c>
      <c r="C13" s="13" t="s">
        <v>13</v>
      </c>
      <c r="D13" s="11"/>
      <c r="E13" s="11"/>
      <c r="F13" s="11"/>
    </row>
    <row r="14" customFormat="false" ht="21.75" hidden="false" customHeight="true" outlineLevel="0" collapsed="false">
      <c r="B14" s="9" t="s">
        <v>14</v>
      </c>
      <c r="C14" s="10" t="s">
        <v>15</v>
      </c>
      <c r="D14" s="11"/>
      <c r="E14" s="11"/>
      <c r="F14" s="11"/>
    </row>
    <row r="15" customFormat="false" ht="21.75" hidden="false" customHeight="true" outlineLevel="0" collapsed="false">
      <c r="B15" s="12" t="s">
        <v>16</v>
      </c>
      <c r="C15" s="13" t="s">
        <v>17</v>
      </c>
      <c r="D15" s="11"/>
      <c r="E15" s="11"/>
      <c r="F15" s="11"/>
    </row>
    <row r="17" customFormat="false" ht="21.75" hidden="false" customHeight="true" outlineLevel="0" collapsed="false">
      <c r="B17" s="7" t="s">
        <v>18</v>
      </c>
      <c r="C17" s="8"/>
      <c r="D17" s="8"/>
      <c r="E17" s="8"/>
      <c r="F17" s="8"/>
    </row>
    <row r="18" customFormat="false" ht="21.75" hidden="false" customHeight="true" outlineLevel="0" collapsed="false">
      <c r="B18" s="9" t="s">
        <v>19</v>
      </c>
      <c r="C18" s="10" t="s">
        <v>20</v>
      </c>
      <c r="D18" s="11"/>
      <c r="E18" s="11"/>
      <c r="F18" s="11"/>
    </row>
    <row r="19" customFormat="false" ht="21.75" hidden="false" customHeight="true" outlineLevel="0" collapsed="false">
      <c r="B19" s="12" t="s">
        <v>21</v>
      </c>
      <c r="C19" s="13" t="s">
        <v>22</v>
      </c>
      <c r="D19" s="11"/>
      <c r="E19" s="11"/>
      <c r="F19" s="11"/>
    </row>
    <row r="20" customFormat="false" ht="21.75" hidden="false" customHeight="true" outlineLevel="0" collapsed="false">
      <c r="B20" s="9" t="s">
        <v>23</v>
      </c>
      <c r="C20" s="10" t="s">
        <v>24</v>
      </c>
      <c r="D20" s="11"/>
      <c r="E20" s="11"/>
      <c r="F20" s="11"/>
    </row>
    <row r="21" customFormat="false" ht="21.75" hidden="false" customHeight="true" outlineLevel="0" collapsed="false">
      <c r="B21" s="12" t="s">
        <v>25</v>
      </c>
      <c r="C21" s="13" t="s">
        <v>26</v>
      </c>
      <c r="D21" s="11"/>
      <c r="E21" s="11"/>
      <c r="F21" s="11"/>
    </row>
    <row r="22" customFormat="false" ht="21.75" hidden="false" customHeight="true" outlineLevel="0" collapsed="false">
      <c r="B22" s="9" t="s">
        <v>27</v>
      </c>
      <c r="C22" s="10" t="s">
        <v>28</v>
      </c>
      <c r="D22" s="11"/>
      <c r="E22" s="11"/>
      <c r="F22" s="11"/>
    </row>
    <row r="24" customFormat="false" ht="21.75" hidden="false" customHeight="true" outlineLevel="0" collapsed="false">
      <c r="B24" s="7" t="s">
        <v>29</v>
      </c>
      <c r="C24" s="8"/>
      <c r="D24" s="8"/>
      <c r="E24" s="8"/>
      <c r="F24" s="8"/>
    </row>
    <row r="25" customFormat="false" ht="21.75" hidden="false" customHeight="true" outlineLevel="0" collapsed="false">
      <c r="B25" s="9" t="s">
        <v>30</v>
      </c>
      <c r="C25" s="10" t="s">
        <v>31</v>
      </c>
      <c r="D25" s="11"/>
      <c r="E25" s="11"/>
      <c r="F25" s="11"/>
    </row>
    <row r="26" customFormat="false" ht="21.75" hidden="false" customHeight="true" outlineLevel="0" collapsed="false">
      <c r="B26" s="12" t="s">
        <v>32</v>
      </c>
      <c r="C26" s="13" t="s">
        <v>33</v>
      </c>
      <c r="D26" s="11"/>
      <c r="E26" s="11"/>
      <c r="F26" s="11"/>
    </row>
    <row r="27" customFormat="false" ht="21.75" hidden="false" customHeight="true" outlineLevel="0" collapsed="false">
      <c r="B27" s="9" t="s">
        <v>34</v>
      </c>
      <c r="C27" s="10" t="s">
        <v>35</v>
      </c>
      <c r="D27" s="11"/>
      <c r="E27" s="11"/>
      <c r="F27" s="11"/>
    </row>
    <row r="28" customFormat="false" ht="21.75" hidden="false" customHeight="true" outlineLevel="0" collapsed="false">
      <c r="B28" s="12" t="s">
        <v>36</v>
      </c>
      <c r="C28" s="13" t="s">
        <v>37</v>
      </c>
      <c r="D28" s="11"/>
      <c r="E28" s="11"/>
      <c r="F28" s="11"/>
    </row>
    <row r="29" customFormat="false" ht="21.75" hidden="false" customHeight="true" outlineLevel="0" collapsed="false">
      <c r="B29" s="9" t="s">
        <v>38</v>
      </c>
      <c r="C29" s="10" t="s">
        <v>39</v>
      </c>
      <c r="D29" s="11"/>
      <c r="E29" s="11"/>
      <c r="F29" s="11"/>
    </row>
    <row r="30" customFormat="false" ht="21.75" hidden="false" customHeight="true" outlineLevel="0" collapsed="false">
      <c r="B30" s="12" t="s">
        <v>40</v>
      </c>
      <c r="C30" s="13" t="s">
        <v>41</v>
      </c>
      <c r="D30" s="11"/>
      <c r="E30" s="11"/>
      <c r="F30" s="11"/>
    </row>
    <row r="32" customFormat="false" ht="21.75" hidden="false" customHeight="true" outlineLevel="0" collapsed="false">
      <c r="B32" s="7" t="s">
        <v>42</v>
      </c>
      <c r="C32" s="8"/>
      <c r="D32" s="8"/>
      <c r="E32" s="8"/>
      <c r="F32" s="8"/>
    </row>
    <row r="33" customFormat="false" ht="13.5" hidden="false" customHeight="true" outlineLevel="0" collapsed="false">
      <c r="B33" s="14" t="s">
        <v>43</v>
      </c>
    </row>
    <row r="34" customFormat="false" ht="21.75" hidden="false" customHeight="true" outlineLevel="0" collapsed="false">
      <c r="B34" s="9" t="s">
        <v>44</v>
      </c>
      <c r="C34" s="10" t="s">
        <v>45</v>
      </c>
      <c r="D34" s="15"/>
      <c r="E34" s="15"/>
      <c r="F34" s="15"/>
    </row>
    <row r="35" customFormat="false" ht="21.75" hidden="false" customHeight="true" outlineLevel="0" collapsed="false">
      <c r="B35" s="12" t="s">
        <v>46</v>
      </c>
      <c r="C35" s="13" t="s">
        <v>47</v>
      </c>
      <c r="D35" s="16"/>
      <c r="E35" s="16"/>
      <c r="F35" s="16"/>
    </row>
    <row r="36" customFormat="false" ht="21.75" hidden="false" customHeight="true" outlineLevel="0" collapsed="false">
      <c r="B36" s="9" t="s">
        <v>48</v>
      </c>
      <c r="C36" s="10" t="s">
        <v>49</v>
      </c>
      <c r="D36" s="17"/>
      <c r="E36" s="17"/>
      <c r="F36" s="17"/>
    </row>
    <row r="37" customFormat="false" ht="21.75" hidden="false" customHeight="true" outlineLevel="0" collapsed="false">
      <c r="B37" s="12" t="s">
        <v>50</v>
      </c>
      <c r="C37" s="13" t="s">
        <v>51</v>
      </c>
      <c r="D37" s="15"/>
      <c r="E37" s="15"/>
      <c r="F37" s="15"/>
    </row>
    <row r="38" customFormat="false" ht="21.75" hidden="false" customHeight="true" outlineLevel="0" collapsed="false">
      <c r="B38" s="9" t="s">
        <v>52</v>
      </c>
      <c r="C38" s="10" t="s">
        <v>53</v>
      </c>
      <c r="D38" s="11"/>
      <c r="E38" s="11"/>
      <c r="F38" s="11"/>
    </row>
    <row r="39" customFormat="false" ht="21.75" hidden="false" customHeight="true" outlineLevel="0" collapsed="false">
      <c r="B39" s="12" t="s">
        <v>54</v>
      </c>
      <c r="C39" s="13" t="s">
        <v>55</v>
      </c>
      <c r="D39" s="11"/>
      <c r="E39" s="11"/>
      <c r="F39" s="11"/>
    </row>
    <row r="41" customFormat="false" ht="21.75" hidden="false" customHeight="true" outlineLevel="0" collapsed="false">
      <c r="B41" s="7" t="s">
        <v>56</v>
      </c>
      <c r="C41" s="8"/>
      <c r="D41" s="8"/>
      <c r="E41" s="8"/>
      <c r="F41" s="8"/>
    </row>
    <row r="42" customFormat="false" ht="13.5" hidden="false" customHeight="true" outlineLevel="0" collapsed="false">
      <c r="B42" s="18" t="s">
        <v>57</v>
      </c>
    </row>
    <row r="43" customFormat="false" ht="19.5" hidden="false" customHeight="true" outlineLevel="0" collapsed="false">
      <c r="B43" s="19" t="s">
        <v>58</v>
      </c>
      <c r="C43" s="19" t="s">
        <v>59</v>
      </c>
      <c r="D43" s="19" t="s">
        <v>60</v>
      </c>
    </row>
    <row r="44" customFormat="false" ht="18" hidden="false" customHeight="true" outlineLevel="0" collapsed="false">
      <c r="B44" s="20" t="s">
        <v>61</v>
      </c>
      <c r="C44" s="21"/>
      <c r="D44" s="21"/>
      <c r="E44" s="21"/>
      <c r="F44" s="21"/>
    </row>
    <row r="45" customFormat="false" ht="21.75" hidden="false" customHeight="true" outlineLevel="0" collapsed="false">
      <c r="B45" s="9" t="s">
        <v>62</v>
      </c>
      <c r="C45" s="10" t="s">
        <v>63</v>
      </c>
      <c r="D45" s="15" t="n">
        <v>3000</v>
      </c>
      <c r="E45" s="15"/>
      <c r="F45" s="15"/>
    </row>
    <row r="46" customFormat="false" ht="21.75" hidden="false" customHeight="true" outlineLevel="0" collapsed="false">
      <c r="B46" s="12" t="s">
        <v>64</v>
      </c>
      <c r="C46" s="13" t="s">
        <v>65</v>
      </c>
      <c r="D46" s="17" t="n">
        <v>0.03</v>
      </c>
      <c r="E46" s="17"/>
      <c r="F46" s="17"/>
    </row>
    <row r="47" customFormat="false" ht="21.75" hidden="false" customHeight="true" outlineLevel="0" collapsed="false">
      <c r="B47" s="9" t="s">
        <v>66</v>
      </c>
      <c r="C47" s="10" t="s">
        <v>67</v>
      </c>
      <c r="D47" s="15" t="n">
        <v>0</v>
      </c>
      <c r="E47" s="15"/>
      <c r="F47" s="15"/>
    </row>
    <row r="48" customFormat="false" ht="21.75" hidden="false" customHeight="true" outlineLevel="0" collapsed="false">
      <c r="B48" s="12" t="s">
        <v>68</v>
      </c>
      <c r="C48" s="13" t="s">
        <v>69</v>
      </c>
      <c r="D48" s="22" t="s">
        <v>70</v>
      </c>
      <c r="E48" s="22"/>
      <c r="F48" s="22"/>
    </row>
    <row r="49" customFormat="false" ht="21.75" hidden="false" customHeight="true" outlineLevel="0" collapsed="false">
      <c r="B49" s="9" t="s">
        <v>71</v>
      </c>
      <c r="C49" s="10" t="s">
        <v>72</v>
      </c>
      <c r="D49" s="17" t="n">
        <v>0.2</v>
      </c>
      <c r="E49" s="17"/>
      <c r="F49" s="17"/>
    </row>
    <row r="50" customFormat="false" ht="18" hidden="false" customHeight="true" outlineLevel="0" collapsed="false">
      <c r="B50" s="20" t="s">
        <v>73</v>
      </c>
      <c r="C50" s="21"/>
      <c r="D50" s="21"/>
      <c r="E50" s="21"/>
      <c r="F50" s="21"/>
    </row>
    <row r="51" customFormat="false" ht="21.75" hidden="false" customHeight="true" outlineLevel="0" collapsed="false">
      <c r="B51" s="9" t="s">
        <v>74</v>
      </c>
      <c r="C51" s="10" t="s">
        <v>75</v>
      </c>
      <c r="D51" s="15" t="n">
        <v>0</v>
      </c>
      <c r="E51" s="15"/>
      <c r="F51" s="15"/>
    </row>
    <row r="52" customFormat="false" ht="21.75" hidden="false" customHeight="true" outlineLevel="0" collapsed="false">
      <c r="B52" s="12" t="s">
        <v>76</v>
      </c>
      <c r="C52" s="13" t="s">
        <v>77</v>
      </c>
      <c r="D52" s="15" t="n">
        <v>0</v>
      </c>
      <c r="E52" s="15"/>
      <c r="F52" s="15"/>
    </row>
    <row r="53" customFormat="false" ht="21.75" hidden="false" customHeight="true" outlineLevel="0" collapsed="false">
      <c r="B53" s="9" t="s">
        <v>78</v>
      </c>
      <c r="C53" s="10" t="s">
        <v>79</v>
      </c>
      <c r="D53" s="15" t="n">
        <v>200</v>
      </c>
      <c r="E53" s="15"/>
      <c r="F53" s="15"/>
    </row>
    <row r="54" customFormat="false" ht="21.75" hidden="false" customHeight="true" outlineLevel="0" collapsed="false">
      <c r="B54" s="12" t="s">
        <v>80</v>
      </c>
      <c r="C54" s="13" t="s">
        <v>81</v>
      </c>
      <c r="D54" s="15" t="n">
        <v>300</v>
      </c>
      <c r="E54" s="15"/>
      <c r="F54" s="15"/>
    </row>
    <row r="55" customFormat="false" ht="21.75" hidden="false" customHeight="true" outlineLevel="0" collapsed="false">
      <c r="B55" s="9" t="s">
        <v>82</v>
      </c>
      <c r="C55" s="10" t="s">
        <v>83</v>
      </c>
      <c r="D55" s="15" t="n">
        <v>150</v>
      </c>
      <c r="E55" s="15"/>
      <c r="F55" s="15"/>
    </row>
    <row r="56" customFormat="false" ht="21.75" hidden="false" customHeight="true" outlineLevel="0" collapsed="false">
      <c r="B56" s="12" t="s">
        <v>84</v>
      </c>
      <c r="C56" s="13" t="s">
        <v>85</v>
      </c>
      <c r="D56" s="15" t="n">
        <v>100</v>
      </c>
      <c r="E56" s="15"/>
      <c r="F56" s="15"/>
    </row>
    <row r="57" customFormat="false" ht="18" hidden="false" customHeight="true" outlineLevel="0" collapsed="false">
      <c r="B57" s="20" t="s">
        <v>86</v>
      </c>
      <c r="C57" s="21"/>
      <c r="D57" s="21"/>
      <c r="E57" s="21"/>
      <c r="F57" s="21"/>
    </row>
    <row r="58" customFormat="false" ht="21.75" hidden="false" customHeight="true" outlineLevel="0" collapsed="false">
      <c r="B58" s="9" t="s">
        <v>87</v>
      </c>
      <c r="C58" s="10" t="s">
        <v>88</v>
      </c>
      <c r="D58" s="17" t="n">
        <v>0.15</v>
      </c>
      <c r="E58" s="17"/>
      <c r="F58" s="17"/>
    </row>
    <row r="59" customFormat="false" ht="21.75" hidden="false" customHeight="true" outlineLevel="0" collapsed="false">
      <c r="B59" s="12" t="s">
        <v>89</v>
      </c>
      <c r="C59" s="13" t="s">
        <v>90</v>
      </c>
      <c r="D59" s="17" t="n">
        <v>0</v>
      </c>
      <c r="E59" s="17"/>
      <c r="F59" s="17"/>
    </row>
    <row r="60" customFormat="false" ht="18" hidden="false" customHeight="true" outlineLevel="0" collapsed="false">
      <c r="B60" s="20" t="s">
        <v>91</v>
      </c>
      <c r="C60" s="21"/>
      <c r="D60" s="21"/>
      <c r="E60" s="21"/>
      <c r="F60" s="21"/>
    </row>
    <row r="61" customFormat="false" ht="21.75" hidden="false" customHeight="true" outlineLevel="0" collapsed="false">
      <c r="B61" s="9" t="s">
        <v>92</v>
      </c>
      <c r="C61" s="10" t="s">
        <v>93</v>
      </c>
      <c r="D61" s="17" t="n">
        <v>0.15</v>
      </c>
      <c r="E61" s="17"/>
      <c r="F61" s="17"/>
    </row>
    <row r="62" customFormat="false" ht="21.75" hidden="false" customHeight="true" outlineLevel="0" collapsed="false">
      <c r="B62" s="12" t="s">
        <v>94</v>
      </c>
      <c r="C62" s="13" t="s">
        <v>95</v>
      </c>
      <c r="D62" s="15" t="n">
        <v>330</v>
      </c>
      <c r="E62" s="15"/>
      <c r="F62" s="15"/>
    </row>
    <row r="63" customFormat="false" ht="21.75" hidden="false" customHeight="true" outlineLevel="0" collapsed="false">
      <c r="B63" s="9" t="s">
        <v>96</v>
      </c>
      <c r="C63" s="10" t="s">
        <v>97</v>
      </c>
      <c r="D63" s="15" t="n">
        <v>0</v>
      </c>
      <c r="E63" s="15"/>
      <c r="F63" s="15"/>
    </row>
    <row r="64" customFormat="false" ht="21.75" hidden="false" customHeight="true" outlineLevel="0" collapsed="false">
      <c r="B64" s="12" t="s">
        <v>98</v>
      </c>
      <c r="C64" s="13" t="s">
        <v>99</v>
      </c>
      <c r="D64" s="15" t="n">
        <v>5000</v>
      </c>
      <c r="E64" s="15"/>
      <c r="F64" s="15"/>
    </row>
    <row r="65" customFormat="false" ht="21.75" hidden="false" customHeight="true" outlineLevel="0" collapsed="false">
      <c r="B65" s="7" t="s">
        <v>100</v>
      </c>
      <c r="C65" s="8"/>
      <c r="D65" s="8"/>
      <c r="E65" s="8"/>
      <c r="F65" s="8"/>
    </row>
    <row r="66" customFormat="false" ht="12.75" hidden="false" customHeight="true" outlineLevel="0" collapsed="false">
      <c r="B66" s="14" t="s">
        <v>101</v>
      </c>
    </row>
    <row r="67" customFormat="false" ht="15.75" hidden="false" customHeight="true" outlineLevel="0" collapsed="false">
      <c r="B67" s="23" t="s">
        <v>102</v>
      </c>
      <c r="C67" s="24" t="s">
        <v>103</v>
      </c>
      <c r="D67" s="21"/>
      <c r="E67" s="21"/>
      <c r="F67" s="21"/>
    </row>
    <row r="68" customFormat="false" ht="36" hidden="false" customHeight="true" outlineLevel="0" collapsed="false">
      <c r="B68" s="25"/>
      <c r="C68" s="25"/>
      <c r="D68" s="25"/>
      <c r="E68" s="25"/>
      <c r="F68" s="25"/>
    </row>
    <row r="69" customFormat="false" ht="4.5" hidden="false" customHeight="true" outlineLevel="0" collapsed="false"/>
    <row r="70" customFormat="false" ht="15.75" hidden="false" customHeight="true" outlineLevel="0" collapsed="false">
      <c r="B70" s="26" t="s">
        <v>104</v>
      </c>
      <c r="C70" s="27" t="s">
        <v>105</v>
      </c>
      <c r="D70" s="28"/>
      <c r="E70" s="28"/>
      <c r="F70" s="28"/>
    </row>
    <row r="71" customFormat="false" ht="36" hidden="false" customHeight="true" outlineLevel="0" collapsed="false">
      <c r="B71" s="25"/>
      <c r="C71" s="25"/>
      <c r="D71" s="25"/>
      <c r="E71" s="25"/>
      <c r="F71" s="25"/>
    </row>
    <row r="72" customFormat="false" ht="4.5" hidden="false" customHeight="true" outlineLevel="0" collapsed="false"/>
    <row r="73" customFormat="false" ht="15.75" hidden="false" customHeight="true" outlineLevel="0" collapsed="false">
      <c r="B73" s="29" t="s">
        <v>106</v>
      </c>
      <c r="C73" s="30" t="s">
        <v>107</v>
      </c>
      <c r="D73" s="31"/>
      <c r="E73" s="31"/>
      <c r="F73" s="31"/>
    </row>
    <row r="74" customFormat="false" ht="36" hidden="false" customHeight="true" outlineLevel="0" collapsed="false">
      <c r="B74" s="25"/>
      <c r="C74" s="25"/>
      <c r="D74" s="25"/>
      <c r="E74" s="25"/>
      <c r="F74" s="25"/>
    </row>
    <row r="75" customFormat="false" ht="4.5" hidden="false" customHeight="true" outlineLevel="0" collapsed="false"/>
    <row r="76" customFormat="false" ht="15.75" hidden="false" customHeight="true" outlineLevel="0" collapsed="false">
      <c r="B76" s="32" t="s">
        <v>108</v>
      </c>
      <c r="C76" s="33" t="s">
        <v>109</v>
      </c>
      <c r="D76" s="34"/>
      <c r="E76" s="34"/>
      <c r="F76" s="34"/>
    </row>
    <row r="77" customFormat="false" ht="36" hidden="false" customHeight="true" outlineLevel="0" collapsed="false">
      <c r="B77" s="25"/>
      <c r="C77" s="25"/>
      <c r="D77" s="25"/>
      <c r="E77" s="25"/>
      <c r="F77" s="25"/>
    </row>
    <row r="78" customFormat="false" ht="4.5" hidden="false" customHeight="true" outlineLevel="0" collapsed="false"/>
    <row r="80" customFormat="false" ht="4.5" hidden="false" customHeight="true" outlineLevel="0" collapsed="false"/>
    <row r="81" customFormat="false" ht="21.75" hidden="false" customHeight="true" outlineLevel="0" collapsed="false">
      <c r="B81" s="35" t="s">
        <v>110</v>
      </c>
      <c r="C81" s="36"/>
      <c r="D81" s="36"/>
      <c r="E81" s="36"/>
    </row>
    <row r="82" customFormat="false" ht="15.75" hidden="false" customHeight="true" outlineLevel="0" collapsed="false">
      <c r="B82" s="37" t="s">
        <v>111</v>
      </c>
    </row>
    <row r="83" customFormat="false" ht="15.75" hidden="false" customHeight="true" outlineLevel="0" collapsed="false">
      <c r="B83" s="38" t="s">
        <v>112</v>
      </c>
    </row>
  </sheetData>
  <mergeCells count="44">
    <mergeCell ref="D10:F10"/>
    <mergeCell ref="D11:F11"/>
    <mergeCell ref="D12:F12"/>
    <mergeCell ref="D13:F13"/>
    <mergeCell ref="D14:F14"/>
    <mergeCell ref="D15:F15"/>
    <mergeCell ref="D18:F18"/>
    <mergeCell ref="D19:F19"/>
    <mergeCell ref="D20:F20"/>
    <mergeCell ref="D21:F21"/>
    <mergeCell ref="D22:F22"/>
    <mergeCell ref="D25:F25"/>
    <mergeCell ref="D26:F26"/>
    <mergeCell ref="D27:F27"/>
    <mergeCell ref="D28:F28"/>
    <mergeCell ref="D29:F29"/>
    <mergeCell ref="D30:F30"/>
    <mergeCell ref="D34:F34"/>
    <mergeCell ref="D35:F35"/>
    <mergeCell ref="D36:F36"/>
    <mergeCell ref="D37:F37"/>
    <mergeCell ref="D38:F38"/>
    <mergeCell ref="D39:F39"/>
    <mergeCell ref="D45:F45"/>
    <mergeCell ref="D46:F46"/>
    <mergeCell ref="D47:F47"/>
    <mergeCell ref="D48:F48"/>
    <mergeCell ref="D49:F49"/>
    <mergeCell ref="D51:F51"/>
    <mergeCell ref="D52:F52"/>
    <mergeCell ref="D53:F53"/>
    <mergeCell ref="D54:F54"/>
    <mergeCell ref="D55:F55"/>
    <mergeCell ref="D56:F56"/>
    <mergeCell ref="D58:F58"/>
    <mergeCell ref="D59:F59"/>
    <mergeCell ref="D61:F61"/>
    <mergeCell ref="D62:F62"/>
    <mergeCell ref="D63:F63"/>
    <mergeCell ref="D64:F64"/>
    <mergeCell ref="B68:F68"/>
    <mergeCell ref="B71:F71"/>
    <mergeCell ref="B74:F74"/>
    <mergeCell ref="B77:F7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2"/>
    <col collapsed="false" customWidth="true" hidden="false" outlineLevel="0" max="15" min="4" style="0" width="11"/>
    <col collapsed="false" customWidth="true" hidden="false" outlineLevel="0" max="16" min="16" style="0" width="14"/>
    <col collapsed="false" customWidth="true" hidden="false" outlineLevel="0" max="17" min="17" style="0" width="11"/>
  </cols>
  <sheetData>
    <row r="1" customFormat="false" ht="30" hidden="false" customHeight="true" outlineLevel="0" collapsed="false">
      <c r="A1" s="1"/>
      <c r="B1" s="2" t="s">
        <v>113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customFormat="false" ht="15" hidden="false" customHeight="true" outlineLevel="0" collapsed="false">
      <c r="A2" s="1"/>
      <c r="B2" s="3" t="s">
        <v>114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customFormat="false" ht="4.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5" customFormat="false" ht="4.5" hidden="false" customHeight="true" outlineLevel="0" collapsed="false"/>
    <row r="6" customFormat="false" ht="21.75" hidden="false" customHeight="true" outlineLevel="0" collapsed="false">
      <c r="B6" s="39" t="s">
        <v>115</v>
      </c>
      <c r="C6" s="1"/>
      <c r="D6" s="40" t="s">
        <v>116</v>
      </c>
      <c r="E6" s="40" t="s">
        <v>117</v>
      </c>
      <c r="F6" s="40" t="s">
        <v>118</v>
      </c>
      <c r="G6" s="40" t="s">
        <v>119</v>
      </c>
      <c r="H6" s="40" t="s">
        <v>120</v>
      </c>
      <c r="I6" s="40" t="s">
        <v>121</v>
      </c>
      <c r="J6" s="40" t="s">
        <v>122</v>
      </c>
      <c r="K6" s="40" t="s">
        <v>123</v>
      </c>
      <c r="L6" s="40" t="s">
        <v>124</v>
      </c>
      <c r="M6" s="40" t="s">
        <v>125</v>
      </c>
      <c r="N6" s="40" t="s">
        <v>126</v>
      </c>
      <c r="O6" s="40" t="s">
        <v>127</v>
      </c>
      <c r="P6" s="41" t="s">
        <v>128</v>
      </c>
      <c r="Q6" s="42" t="s">
        <v>129</v>
      </c>
    </row>
    <row r="8" customFormat="false" ht="19.5" hidden="false" customHeight="true" outlineLevel="0" collapsed="false">
      <c r="B8" s="7" t="s">
        <v>130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customFormat="false" ht="15.75" hidden="false" customHeight="true" outlineLevel="0" collapsed="false">
      <c r="B9" s="14" t="s">
        <v>131</v>
      </c>
      <c r="D9" s="43" t="n">
        <v>1</v>
      </c>
      <c r="E9" s="43" t="n">
        <v>1</v>
      </c>
      <c r="F9" s="43" t="n">
        <v>1</v>
      </c>
      <c r="G9" s="43" t="n">
        <v>1</v>
      </c>
      <c r="H9" s="43" t="n">
        <v>1</v>
      </c>
      <c r="I9" s="43" t="n">
        <v>1</v>
      </c>
      <c r="J9" s="43" t="n">
        <v>1</v>
      </c>
      <c r="K9" s="43" t="n">
        <v>1</v>
      </c>
      <c r="L9" s="43" t="n">
        <v>1</v>
      </c>
      <c r="M9" s="43" t="n">
        <v>1</v>
      </c>
      <c r="N9" s="43" t="n">
        <v>1</v>
      </c>
      <c r="O9" s="43" t="n">
        <v>1</v>
      </c>
      <c r="P9" s="44" t="s">
        <v>132</v>
      </c>
    </row>
    <row r="10" customFormat="false" ht="18" hidden="false" customHeight="true" outlineLevel="0" collapsed="false">
      <c r="B10" s="45" t="s">
        <v>133</v>
      </c>
      <c r="C10" s="46"/>
      <c r="D10" s="47" t="n">
        <f aca="false">'Visión del negocio'!D47</f>
        <v>0</v>
      </c>
      <c r="E10" s="47" t="n">
        <f aca="false">'Visión del negocio'!D47</f>
        <v>0</v>
      </c>
      <c r="F10" s="47" t="n">
        <f aca="false">'Visión del negocio'!D47</f>
        <v>0</v>
      </c>
      <c r="G10" s="47" t="n">
        <f aca="false">'Visión del negocio'!D47</f>
        <v>0</v>
      </c>
      <c r="H10" s="47" t="n">
        <f aca="false">'Visión del negocio'!D47</f>
        <v>0</v>
      </c>
      <c r="I10" s="47" t="n">
        <f aca="false">'Visión del negocio'!D47</f>
        <v>0</v>
      </c>
      <c r="J10" s="47" t="n">
        <f aca="false">'Visión del negocio'!D47</f>
        <v>0</v>
      </c>
      <c r="K10" s="47" t="n">
        <f aca="false">'Visión del negocio'!D47</f>
        <v>0</v>
      </c>
      <c r="L10" s="47" t="n">
        <f aca="false">'Visión del negocio'!D47</f>
        <v>0</v>
      </c>
      <c r="M10" s="47" t="n">
        <f aca="false">'Visión del negocio'!D47</f>
        <v>0</v>
      </c>
      <c r="N10" s="47" t="n">
        <f aca="false">'Visión del negocio'!D47</f>
        <v>0</v>
      </c>
      <c r="O10" s="47" t="n">
        <f aca="false">'Visión del negocio'!D47</f>
        <v>0</v>
      </c>
      <c r="P10" s="48" t="n">
        <f aca="false">'Visión del negocio'!D47*12</f>
        <v>0</v>
      </c>
      <c r="Q10" s="49" t="n">
        <f aca="false">IF(P12=0,0,P10/P12)</f>
        <v>0</v>
      </c>
    </row>
    <row r="11" customFormat="false" ht="18" hidden="false" customHeight="true" outlineLevel="0" collapsed="false">
      <c r="B11" s="50" t="s">
        <v>134</v>
      </c>
      <c r="C11" s="51"/>
      <c r="D11" s="52" t="n">
        <f aca="false">MAX(0,('Visión del negocio'!D45-'Visión del negocio'!D47)*D9)</f>
        <v>3000</v>
      </c>
      <c r="E11" s="52" t="n">
        <f aca="false">MAX(0,(D11*(1+'Visión del negocio'!D46))*E9)</f>
        <v>3090</v>
      </c>
      <c r="F11" s="52" t="n">
        <f aca="false">MAX(0,(E11*(1+'Visión del negocio'!D46))*F9)</f>
        <v>3182.7</v>
      </c>
      <c r="G11" s="52" t="n">
        <f aca="false">MAX(0,(F11*(1+'Visión del negocio'!D46))*G9)</f>
        <v>3278.181</v>
      </c>
      <c r="H11" s="52" t="n">
        <f aca="false">MAX(0,(G11*(1+'Visión del negocio'!D46))*H9)</f>
        <v>3376.52643</v>
      </c>
      <c r="I11" s="52" t="n">
        <f aca="false">MAX(0,(H11*(1+'Visión del negocio'!D46))*I9)</f>
        <v>3477.8222229</v>
      </c>
      <c r="J11" s="52" t="n">
        <f aca="false">MAX(0,(I11*(1+'Visión del negocio'!D46))*J9)</f>
        <v>3582.156889587</v>
      </c>
      <c r="K11" s="52" t="n">
        <f aca="false">MAX(0,(J11*(1+'Visión del negocio'!D46))*K9)</f>
        <v>3689.62159627461</v>
      </c>
      <c r="L11" s="52" t="n">
        <f aca="false">MAX(0,(K11*(1+'Visión del negocio'!D46))*L9)</f>
        <v>3800.31024416285</v>
      </c>
      <c r="M11" s="52" t="n">
        <f aca="false">MAX(0,(L11*(1+'Visión del negocio'!D46))*M9)</f>
        <v>3914.31955148773</v>
      </c>
      <c r="N11" s="52" t="n">
        <f aca="false">MAX(0,(M11*(1+'Visión del negocio'!D46))*N9)</f>
        <v>4031.74913803237</v>
      </c>
      <c r="O11" s="52" t="n">
        <f aca="false">MAX(0,(N11*(1+'Visión del negocio'!D46))*O9)</f>
        <v>4152.70161217334</v>
      </c>
      <c r="P11" s="53" t="n">
        <f aca="false">SUM(D11:O11)</f>
        <v>42576.0886846179</v>
      </c>
      <c r="Q11" s="54" t="n">
        <f aca="false">IF(P12=0,0,P11/P12)</f>
        <v>1</v>
      </c>
    </row>
    <row r="12" customFormat="false" ht="21.75" hidden="false" customHeight="true" outlineLevel="0" collapsed="false">
      <c r="B12" s="55" t="s">
        <v>135</v>
      </c>
      <c r="C12" s="4"/>
      <c r="D12" s="56" t="n">
        <f aca="false">D10+D11</f>
        <v>3000</v>
      </c>
      <c r="E12" s="56" t="n">
        <f aca="false">E10+E11</f>
        <v>3090</v>
      </c>
      <c r="F12" s="56" t="n">
        <f aca="false">F10+F11</f>
        <v>3182.7</v>
      </c>
      <c r="G12" s="56" t="n">
        <f aca="false">G10+G11</f>
        <v>3278.181</v>
      </c>
      <c r="H12" s="56" t="n">
        <f aca="false">H10+H11</f>
        <v>3376.52643</v>
      </c>
      <c r="I12" s="56" t="n">
        <f aca="false">I10+I11</f>
        <v>3477.8222229</v>
      </c>
      <c r="J12" s="56" t="n">
        <f aca="false">J10+J11</f>
        <v>3582.156889587</v>
      </c>
      <c r="K12" s="56" t="n">
        <f aca="false">K10+K11</f>
        <v>3689.62159627461</v>
      </c>
      <c r="L12" s="56" t="n">
        <f aca="false">L10+L11</f>
        <v>3800.31024416285</v>
      </c>
      <c r="M12" s="56" t="n">
        <f aca="false">M10+M11</f>
        <v>3914.31955148773</v>
      </c>
      <c r="N12" s="56" t="n">
        <f aca="false">N10+N11</f>
        <v>4031.74913803237</v>
      </c>
      <c r="O12" s="56" t="n">
        <f aca="false">O10+O11</f>
        <v>4152.70161217334</v>
      </c>
      <c r="P12" s="56" t="n">
        <f aca="false">SUM(D12:O12)</f>
        <v>42576.0886846179</v>
      </c>
      <c r="Q12" s="57" t="n">
        <f aca="false">1</f>
        <v>1</v>
      </c>
    </row>
    <row r="14" customFormat="false" ht="19.5" hidden="false" customHeight="true" outlineLevel="0" collapsed="false">
      <c r="B14" s="7" t="s">
        <v>136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customFormat="false" ht="18" hidden="false" customHeight="true" outlineLevel="0" collapsed="false">
      <c r="B15" s="45" t="s">
        <v>137</v>
      </c>
      <c r="C15" s="46"/>
      <c r="D15" s="47" t="n">
        <f aca="false">D12*'Visión del negocio'!D58</f>
        <v>450</v>
      </c>
      <c r="E15" s="47" t="n">
        <f aca="false">E12*'Visión del negocio'!D58</f>
        <v>463.5</v>
      </c>
      <c r="F15" s="47" t="n">
        <f aca="false">F12*'Visión del negocio'!D58</f>
        <v>477.405</v>
      </c>
      <c r="G15" s="47" t="n">
        <f aca="false">G12*'Visión del negocio'!D58</f>
        <v>491.72715</v>
      </c>
      <c r="H15" s="47" t="n">
        <f aca="false">H12*'Visión del negocio'!D58</f>
        <v>506.4789645</v>
      </c>
      <c r="I15" s="47" t="n">
        <f aca="false">I12*'Visión del negocio'!D58</f>
        <v>521.673333435</v>
      </c>
      <c r="J15" s="47" t="n">
        <f aca="false">J12*'Visión del negocio'!D58</f>
        <v>537.32353343805</v>
      </c>
      <c r="K15" s="47" t="n">
        <f aca="false">K12*'Visión del negocio'!D58</f>
        <v>553.443239441192</v>
      </c>
      <c r="L15" s="47" t="n">
        <f aca="false">L12*'Visión del negocio'!D58</f>
        <v>570.046536624427</v>
      </c>
      <c r="M15" s="47" t="n">
        <f aca="false">M12*'Visión del negocio'!D58</f>
        <v>587.14793272316</v>
      </c>
      <c r="N15" s="47" t="n">
        <f aca="false">N12*'Visión del negocio'!D58</f>
        <v>604.762370704855</v>
      </c>
      <c r="O15" s="47" t="n">
        <f aca="false">O12*'Visión del negocio'!D58</f>
        <v>622.905241826001</v>
      </c>
      <c r="P15" s="48" t="n">
        <f aca="false">SUM(D15:O15)</f>
        <v>6386.41330269269</v>
      </c>
      <c r="Q15" s="49" t="n">
        <f aca="false">IF(P12=0,0,P15/P12)</f>
        <v>0.15</v>
      </c>
    </row>
    <row r="16" customFormat="false" ht="18" hidden="false" customHeight="true" outlineLevel="0" collapsed="false">
      <c r="B16" s="50" t="s">
        <v>138</v>
      </c>
      <c r="C16" s="51"/>
      <c r="D16" s="52" t="n">
        <f aca="false">D12*'Visión del negocio'!D59</f>
        <v>0</v>
      </c>
      <c r="E16" s="52" t="n">
        <f aca="false">E12*'Visión del negocio'!D59</f>
        <v>0</v>
      </c>
      <c r="F16" s="52" t="n">
        <f aca="false">F12*'Visión del negocio'!D59</f>
        <v>0</v>
      </c>
      <c r="G16" s="52" t="n">
        <f aca="false">G12*'Visión del negocio'!D59</f>
        <v>0</v>
      </c>
      <c r="H16" s="52" t="n">
        <f aca="false">H12*'Visión del negocio'!D59</f>
        <v>0</v>
      </c>
      <c r="I16" s="52" t="n">
        <f aca="false">I12*'Visión del negocio'!D59</f>
        <v>0</v>
      </c>
      <c r="J16" s="52" t="n">
        <f aca="false">J12*'Visión del negocio'!D59</f>
        <v>0</v>
      </c>
      <c r="K16" s="52" t="n">
        <f aca="false">K12*'Visión del negocio'!D59</f>
        <v>0</v>
      </c>
      <c r="L16" s="52" t="n">
        <f aca="false">L12*'Visión del negocio'!D59</f>
        <v>0</v>
      </c>
      <c r="M16" s="52" t="n">
        <f aca="false">M12*'Visión del negocio'!D59</f>
        <v>0</v>
      </c>
      <c r="N16" s="52" t="n">
        <f aca="false">N12*'Visión del negocio'!D59</f>
        <v>0</v>
      </c>
      <c r="O16" s="52" t="n">
        <f aca="false">O12*'Visión del negocio'!D59</f>
        <v>0</v>
      </c>
      <c r="P16" s="53" t="n">
        <f aca="false">SUM(D16:O16)</f>
        <v>0</v>
      </c>
      <c r="Q16" s="54" t="n">
        <f aca="false">IF(P12=0,0,P16/P12)</f>
        <v>0</v>
      </c>
    </row>
    <row r="17" customFormat="false" ht="18" hidden="false" customHeight="true" outlineLevel="0" collapsed="false">
      <c r="B17" s="58" t="s">
        <v>139</v>
      </c>
      <c r="C17" s="36"/>
      <c r="D17" s="59" t="n">
        <f aca="false">D15+D16</f>
        <v>450</v>
      </c>
      <c r="E17" s="59" t="n">
        <f aca="false">E15+E16</f>
        <v>463.5</v>
      </c>
      <c r="F17" s="59" t="n">
        <f aca="false">F15+F16</f>
        <v>477.405</v>
      </c>
      <c r="G17" s="59" t="n">
        <f aca="false">G15+G16</f>
        <v>491.72715</v>
      </c>
      <c r="H17" s="59" t="n">
        <f aca="false">H15+H16</f>
        <v>506.4789645</v>
      </c>
      <c r="I17" s="59" t="n">
        <f aca="false">I15+I16</f>
        <v>521.673333435</v>
      </c>
      <c r="J17" s="59" t="n">
        <f aca="false">J15+J16</f>
        <v>537.32353343805</v>
      </c>
      <c r="K17" s="59" t="n">
        <f aca="false">K15+K16</f>
        <v>553.443239441192</v>
      </c>
      <c r="L17" s="59" t="n">
        <f aca="false">L15+L16</f>
        <v>570.046536624427</v>
      </c>
      <c r="M17" s="59" t="n">
        <f aca="false">M15+M16</f>
        <v>587.14793272316</v>
      </c>
      <c r="N17" s="59" t="n">
        <f aca="false">N15+N16</f>
        <v>604.762370704855</v>
      </c>
      <c r="O17" s="59" t="n">
        <f aca="false">O15+O16</f>
        <v>622.905241826001</v>
      </c>
      <c r="P17" s="59" t="n">
        <f aca="false">SUM(D17:O17)</f>
        <v>6386.41330269269</v>
      </c>
      <c r="Q17" s="60" t="n">
        <f aca="false">IF(P12=0,0,P17/P12)</f>
        <v>0.15</v>
      </c>
    </row>
    <row r="18" customFormat="false" ht="19.5" hidden="false" customHeight="true" outlineLevel="0" collapsed="false">
      <c r="B18" s="61" t="s">
        <v>140</v>
      </c>
      <c r="C18" s="62"/>
      <c r="D18" s="63" t="n">
        <f aca="false">D12-D17</f>
        <v>2550</v>
      </c>
      <c r="E18" s="63" t="n">
        <f aca="false">E12-E17</f>
        <v>2626.5</v>
      </c>
      <c r="F18" s="63" t="n">
        <f aca="false">F12-F17</f>
        <v>2705.295</v>
      </c>
      <c r="G18" s="63" t="n">
        <f aca="false">G12-G17</f>
        <v>2786.45385</v>
      </c>
      <c r="H18" s="63" t="n">
        <f aca="false">H12-H17</f>
        <v>2870.0474655</v>
      </c>
      <c r="I18" s="63" t="n">
        <f aca="false">I12-I17</f>
        <v>2956.148889465</v>
      </c>
      <c r="J18" s="63" t="n">
        <f aca="false">J12-J17</f>
        <v>3044.83335614895</v>
      </c>
      <c r="K18" s="63" t="n">
        <f aca="false">K12-K17</f>
        <v>3136.17835683342</v>
      </c>
      <c r="L18" s="63" t="n">
        <f aca="false">L12-L17</f>
        <v>3230.26370753842</v>
      </c>
      <c r="M18" s="63" t="n">
        <f aca="false">M12-M17</f>
        <v>3327.17161876457</v>
      </c>
      <c r="N18" s="63" t="n">
        <f aca="false">N12-N17</f>
        <v>3426.98676732751</v>
      </c>
      <c r="O18" s="63" t="n">
        <f aca="false">O12-O17</f>
        <v>3529.79637034734</v>
      </c>
      <c r="P18" s="63" t="n">
        <f aca="false">SUM(D18:O18)</f>
        <v>36189.6753819252</v>
      </c>
      <c r="Q18" s="64" t="n">
        <f aca="false">IF(P12=0,0,P18/P12)</f>
        <v>0.85</v>
      </c>
    </row>
    <row r="20" customFormat="false" ht="19.5" hidden="false" customHeight="true" outlineLevel="0" collapsed="false">
      <c r="B20" s="7" t="s">
        <v>141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customFormat="false" ht="18" hidden="false" customHeight="true" outlineLevel="0" collapsed="false">
      <c r="B21" s="45" t="s">
        <v>142</v>
      </c>
      <c r="C21" s="46"/>
      <c r="D21" s="47" t="n">
        <f aca="false">'Visión del negocio'!D51</f>
        <v>0</v>
      </c>
      <c r="E21" s="47" t="n">
        <f aca="false">'Visión del negocio'!D51</f>
        <v>0</v>
      </c>
      <c r="F21" s="47" t="n">
        <f aca="false">'Visión del negocio'!D51</f>
        <v>0</v>
      </c>
      <c r="G21" s="47" t="n">
        <f aca="false">'Visión del negocio'!D51</f>
        <v>0</v>
      </c>
      <c r="H21" s="47" t="n">
        <f aca="false">'Visión del negocio'!D51</f>
        <v>0</v>
      </c>
      <c r="I21" s="47" t="n">
        <f aca="false">'Visión del negocio'!D51</f>
        <v>0</v>
      </c>
      <c r="J21" s="47" t="n">
        <f aca="false">'Visión del negocio'!D51</f>
        <v>0</v>
      </c>
      <c r="K21" s="47" t="n">
        <f aca="false">'Visión del negocio'!D51</f>
        <v>0</v>
      </c>
      <c r="L21" s="47" t="n">
        <f aca="false">'Visión del negocio'!D51</f>
        <v>0</v>
      </c>
      <c r="M21" s="47" t="n">
        <f aca="false">'Visión del negocio'!D51</f>
        <v>0</v>
      </c>
      <c r="N21" s="47" t="n">
        <f aca="false">'Visión del negocio'!D51</f>
        <v>0</v>
      </c>
      <c r="O21" s="47" t="n">
        <f aca="false">'Visión del negocio'!D51</f>
        <v>0</v>
      </c>
      <c r="P21" s="48" t="n">
        <f aca="false">'Visión del negocio'!D51*12</f>
        <v>0</v>
      </c>
      <c r="Q21" s="49" t="n">
        <f aca="false">IF(P12=0,0,P21/P12)</f>
        <v>0</v>
      </c>
    </row>
    <row r="22" customFormat="false" ht="18" hidden="false" customHeight="true" outlineLevel="0" collapsed="false">
      <c r="B22" s="50" t="s">
        <v>143</v>
      </c>
      <c r="C22" s="51"/>
      <c r="D22" s="52" t="n">
        <f aca="false">'Visión del negocio'!D52</f>
        <v>0</v>
      </c>
      <c r="E22" s="52" t="n">
        <f aca="false">'Visión del negocio'!D52</f>
        <v>0</v>
      </c>
      <c r="F22" s="52" t="n">
        <f aca="false">'Visión del negocio'!D52</f>
        <v>0</v>
      </c>
      <c r="G22" s="52" t="n">
        <f aca="false">'Visión del negocio'!D52</f>
        <v>0</v>
      </c>
      <c r="H22" s="52" t="n">
        <f aca="false">'Visión del negocio'!D52</f>
        <v>0</v>
      </c>
      <c r="I22" s="52" t="n">
        <f aca="false">'Visión del negocio'!D52</f>
        <v>0</v>
      </c>
      <c r="J22" s="52" t="n">
        <f aca="false">'Visión del negocio'!D52</f>
        <v>0</v>
      </c>
      <c r="K22" s="52" t="n">
        <f aca="false">'Visión del negocio'!D52</f>
        <v>0</v>
      </c>
      <c r="L22" s="52" t="n">
        <f aca="false">'Visión del negocio'!D52</f>
        <v>0</v>
      </c>
      <c r="M22" s="52" t="n">
        <f aca="false">'Visión del negocio'!D52</f>
        <v>0</v>
      </c>
      <c r="N22" s="52" t="n">
        <f aca="false">'Visión del negocio'!D52</f>
        <v>0</v>
      </c>
      <c r="O22" s="52" t="n">
        <f aca="false">'Visión del negocio'!D52</f>
        <v>0</v>
      </c>
      <c r="P22" s="53" t="n">
        <f aca="false">'Visión del negocio'!D52*12</f>
        <v>0</v>
      </c>
      <c r="Q22" s="54" t="n">
        <f aca="false">IF(P12=0,0,P22/P12)</f>
        <v>0</v>
      </c>
    </row>
    <row r="23" customFormat="false" ht="18" hidden="false" customHeight="true" outlineLevel="0" collapsed="false">
      <c r="B23" s="45" t="s">
        <v>144</v>
      </c>
      <c r="C23" s="46"/>
      <c r="D23" s="47" t="n">
        <f aca="false">'Visión del negocio'!D53</f>
        <v>200</v>
      </c>
      <c r="E23" s="47" t="n">
        <f aca="false">'Visión del negocio'!D53</f>
        <v>200</v>
      </c>
      <c r="F23" s="47" t="n">
        <f aca="false">'Visión del negocio'!D53</f>
        <v>200</v>
      </c>
      <c r="G23" s="47" t="n">
        <f aca="false">'Visión del negocio'!D53</f>
        <v>200</v>
      </c>
      <c r="H23" s="47" t="n">
        <f aca="false">'Visión del negocio'!D53</f>
        <v>200</v>
      </c>
      <c r="I23" s="47" t="n">
        <f aca="false">'Visión del negocio'!D53</f>
        <v>200</v>
      </c>
      <c r="J23" s="47" t="n">
        <f aca="false">'Visión del negocio'!D53</f>
        <v>200</v>
      </c>
      <c r="K23" s="47" t="n">
        <f aca="false">'Visión del negocio'!D53</f>
        <v>200</v>
      </c>
      <c r="L23" s="47" t="n">
        <f aca="false">'Visión del negocio'!D53</f>
        <v>200</v>
      </c>
      <c r="M23" s="47" t="n">
        <f aca="false">'Visión del negocio'!D53</f>
        <v>200</v>
      </c>
      <c r="N23" s="47" t="n">
        <f aca="false">'Visión del negocio'!D53</f>
        <v>200</v>
      </c>
      <c r="O23" s="47" t="n">
        <f aca="false">'Visión del negocio'!D53</f>
        <v>200</v>
      </c>
      <c r="P23" s="48" t="n">
        <f aca="false">'Visión del negocio'!D53*12</f>
        <v>2400</v>
      </c>
      <c r="Q23" s="49" t="n">
        <f aca="false">IF(P12=0,0,P23/P12)</f>
        <v>0.0563696683783704</v>
      </c>
    </row>
    <row r="24" customFormat="false" ht="18" hidden="false" customHeight="true" outlineLevel="0" collapsed="false">
      <c r="B24" s="50" t="s">
        <v>145</v>
      </c>
      <c r="C24" s="51"/>
      <c r="D24" s="52" t="n">
        <f aca="false">'Visión del negocio'!D54</f>
        <v>300</v>
      </c>
      <c r="E24" s="52" t="n">
        <f aca="false">'Visión del negocio'!D54</f>
        <v>300</v>
      </c>
      <c r="F24" s="52" t="n">
        <f aca="false">'Visión del negocio'!D54</f>
        <v>300</v>
      </c>
      <c r="G24" s="52" t="n">
        <f aca="false">'Visión del negocio'!D54</f>
        <v>300</v>
      </c>
      <c r="H24" s="52" t="n">
        <f aca="false">'Visión del negocio'!D54</f>
        <v>300</v>
      </c>
      <c r="I24" s="52" t="n">
        <f aca="false">'Visión del negocio'!D54</f>
        <v>300</v>
      </c>
      <c r="J24" s="52" t="n">
        <f aca="false">'Visión del negocio'!D54</f>
        <v>300</v>
      </c>
      <c r="K24" s="52" t="n">
        <f aca="false">'Visión del negocio'!D54</f>
        <v>300</v>
      </c>
      <c r="L24" s="52" t="n">
        <f aca="false">'Visión del negocio'!D54</f>
        <v>300</v>
      </c>
      <c r="M24" s="52" t="n">
        <f aca="false">'Visión del negocio'!D54</f>
        <v>300</v>
      </c>
      <c r="N24" s="52" t="n">
        <f aca="false">'Visión del negocio'!D54</f>
        <v>300</v>
      </c>
      <c r="O24" s="52" t="n">
        <f aca="false">'Visión del negocio'!D54</f>
        <v>300</v>
      </c>
      <c r="P24" s="53" t="n">
        <f aca="false">'Visión del negocio'!D54*12</f>
        <v>3600</v>
      </c>
      <c r="Q24" s="54" t="n">
        <f aca="false">IF(P12=0,0,P24/P12)</f>
        <v>0.0845545025675556</v>
      </c>
    </row>
    <row r="25" customFormat="false" ht="18" hidden="false" customHeight="true" outlineLevel="0" collapsed="false">
      <c r="B25" s="45" t="s">
        <v>146</v>
      </c>
      <c r="C25" s="46"/>
      <c r="D25" s="47" t="n">
        <f aca="false">'Visión del negocio'!D55</f>
        <v>150</v>
      </c>
      <c r="E25" s="47" t="n">
        <f aca="false">'Visión del negocio'!D55</f>
        <v>150</v>
      </c>
      <c r="F25" s="47" t="n">
        <f aca="false">'Visión del negocio'!D55</f>
        <v>150</v>
      </c>
      <c r="G25" s="47" t="n">
        <f aca="false">'Visión del negocio'!D55</f>
        <v>150</v>
      </c>
      <c r="H25" s="47" t="n">
        <f aca="false">'Visión del negocio'!D55</f>
        <v>150</v>
      </c>
      <c r="I25" s="47" t="n">
        <f aca="false">'Visión del negocio'!D55</f>
        <v>150</v>
      </c>
      <c r="J25" s="47" t="n">
        <f aca="false">'Visión del negocio'!D55</f>
        <v>150</v>
      </c>
      <c r="K25" s="47" t="n">
        <f aca="false">'Visión del negocio'!D55</f>
        <v>150</v>
      </c>
      <c r="L25" s="47" t="n">
        <f aca="false">'Visión del negocio'!D55</f>
        <v>150</v>
      </c>
      <c r="M25" s="47" t="n">
        <f aca="false">'Visión del negocio'!D55</f>
        <v>150</v>
      </c>
      <c r="N25" s="47" t="n">
        <f aca="false">'Visión del negocio'!D55</f>
        <v>150</v>
      </c>
      <c r="O25" s="47" t="n">
        <f aca="false">'Visión del negocio'!D55</f>
        <v>150</v>
      </c>
      <c r="P25" s="48" t="n">
        <f aca="false">'Visión del negocio'!D55*12</f>
        <v>1800</v>
      </c>
      <c r="Q25" s="49" t="n">
        <f aca="false">IF(P12=0,0,P25/P12)</f>
        <v>0.0422772512837778</v>
      </c>
    </row>
    <row r="26" customFormat="false" ht="18" hidden="false" customHeight="true" outlineLevel="0" collapsed="false">
      <c r="B26" s="50" t="s">
        <v>147</v>
      </c>
      <c r="C26" s="51"/>
      <c r="D26" s="52" t="n">
        <f aca="false">'Visión del negocio'!D62</f>
        <v>330</v>
      </c>
      <c r="E26" s="52" t="n">
        <f aca="false">'Visión del negocio'!D62</f>
        <v>330</v>
      </c>
      <c r="F26" s="52" t="n">
        <f aca="false">'Visión del negocio'!D62</f>
        <v>330</v>
      </c>
      <c r="G26" s="52" t="n">
        <f aca="false">'Visión del negocio'!D62</f>
        <v>330</v>
      </c>
      <c r="H26" s="52" t="n">
        <f aca="false">'Visión del negocio'!D62</f>
        <v>330</v>
      </c>
      <c r="I26" s="52" t="n">
        <f aca="false">'Visión del negocio'!D62</f>
        <v>330</v>
      </c>
      <c r="J26" s="52" t="n">
        <f aca="false">'Visión del negocio'!D62</f>
        <v>330</v>
      </c>
      <c r="K26" s="52" t="n">
        <f aca="false">'Visión del negocio'!D62</f>
        <v>330</v>
      </c>
      <c r="L26" s="52" t="n">
        <f aca="false">'Visión del negocio'!D62</f>
        <v>330</v>
      </c>
      <c r="M26" s="52" t="n">
        <f aca="false">'Visión del negocio'!D62</f>
        <v>330</v>
      </c>
      <c r="N26" s="52" t="n">
        <f aca="false">'Visión del negocio'!D62</f>
        <v>330</v>
      </c>
      <c r="O26" s="52" t="n">
        <f aca="false">'Visión del negocio'!D62</f>
        <v>330</v>
      </c>
      <c r="P26" s="53" t="n">
        <f aca="false">'Visión del negocio'!D62*12</f>
        <v>3960</v>
      </c>
      <c r="Q26" s="54" t="n">
        <f aca="false">IF(P12=0,0,P26/P12)</f>
        <v>0.0930099528243112</v>
      </c>
    </row>
    <row r="27" customFormat="false" ht="18" hidden="false" customHeight="true" outlineLevel="0" collapsed="false">
      <c r="B27" s="45" t="s">
        <v>148</v>
      </c>
      <c r="C27" s="46"/>
      <c r="D27" s="47" t="n">
        <f aca="false">'Visión del negocio'!D56</f>
        <v>100</v>
      </c>
      <c r="E27" s="47" t="n">
        <f aca="false">'Visión del negocio'!D56</f>
        <v>100</v>
      </c>
      <c r="F27" s="47" t="n">
        <f aca="false">'Visión del negocio'!D56</f>
        <v>100</v>
      </c>
      <c r="G27" s="47" t="n">
        <f aca="false">'Visión del negocio'!D56</f>
        <v>100</v>
      </c>
      <c r="H27" s="47" t="n">
        <f aca="false">'Visión del negocio'!D56</f>
        <v>100</v>
      </c>
      <c r="I27" s="47" t="n">
        <f aca="false">'Visión del negocio'!D56</f>
        <v>100</v>
      </c>
      <c r="J27" s="47" t="n">
        <f aca="false">'Visión del negocio'!D56</f>
        <v>100</v>
      </c>
      <c r="K27" s="47" t="n">
        <f aca="false">'Visión del negocio'!D56</f>
        <v>100</v>
      </c>
      <c r="L27" s="47" t="n">
        <f aca="false">'Visión del negocio'!D56</f>
        <v>100</v>
      </c>
      <c r="M27" s="47" t="n">
        <f aca="false">'Visión del negocio'!D56</f>
        <v>100</v>
      </c>
      <c r="N27" s="47" t="n">
        <f aca="false">'Visión del negocio'!D56</f>
        <v>100</v>
      </c>
      <c r="O27" s="47" t="n">
        <f aca="false">'Visión del negocio'!D56</f>
        <v>100</v>
      </c>
      <c r="P27" s="48" t="n">
        <f aca="false">'Visión del negocio'!D56*12</f>
        <v>1200</v>
      </c>
      <c r="Q27" s="49" t="n">
        <f aca="false">IF(P12=0,0,P27/P12)</f>
        <v>0.0281848341891852</v>
      </c>
    </row>
    <row r="28" customFormat="false" ht="18" hidden="false" customHeight="true" outlineLevel="0" collapsed="false">
      <c r="B28" s="58" t="s">
        <v>149</v>
      </c>
      <c r="C28" s="36"/>
      <c r="D28" s="59" t="n">
        <f aca="false">SUM(D21:D27)</f>
        <v>1080</v>
      </c>
      <c r="E28" s="59" t="n">
        <f aca="false">SUM(E21:E27)</f>
        <v>1080</v>
      </c>
      <c r="F28" s="59" t="n">
        <f aca="false">SUM(F21:F27)</f>
        <v>1080</v>
      </c>
      <c r="G28" s="59" t="n">
        <f aca="false">SUM(G21:G27)</f>
        <v>1080</v>
      </c>
      <c r="H28" s="59" t="n">
        <f aca="false">SUM(H21:H27)</f>
        <v>1080</v>
      </c>
      <c r="I28" s="59" t="n">
        <f aca="false">SUM(I21:I27)</f>
        <v>1080</v>
      </c>
      <c r="J28" s="59" t="n">
        <f aca="false">SUM(J21:J27)</f>
        <v>1080</v>
      </c>
      <c r="K28" s="59" t="n">
        <f aca="false">SUM(K21:K27)</f>
        <v>1080</v>
      </c>
      <c r="L28" s="59" t="n">
        <f aca="false">SUM(L21:L27)</f>
        <v>1080</v>
      </c>
      <c r="M28" s="59" t="n">
        <f aca="false">SUM(M21:M27)</f>
        <v>1080</v>
      </c>
      <c r="N28" s="59" t="n">
        <f aca="false">SUM(N21:N27)</f>
        <v>1080</v>
      </c>
      <c r="O28" s="59" t="n">
        <f aca="false">SUM(O21:O27)</f>
        <v>1080</v>
      </c>
      <c r="P28" s="59" t="n">
        <f aca="false">SUM(D28:O28)</f>
        <v>12960</v>
      </c>
      <c r="Q28" s="60" t="n">
        <f aca="false">IF(P12=0,0,P28/P12)</f>
        <v>0.3043962092432</v>
      </c>
    </row>
    <row r="29" customFormat="false" ht="19.5" hidden="false" customHeight="true" outlineLevel="0" collapsed="false">
      <c r="B29" s="65" t="s">
        <v>150</v>
      </c>
      <c r="C29" s="21"/>
      <c r="D29" s="66" t="n">
        <f aca="false">D18-D28</f>
        <v>1470</v>
      </c>
      <c r="E29" s="66" t="n">
        <f aca="false">E18-E28</f>
        <v>1546.5</v>
      </c>
      <c r="F29" s="66" t="n">
        <f aca="false">F18-F28</f>
        <v>1625.295</v>
      </c>
      <c r="G29" s="66" t="n">
        <f aca="false">G18-G28</f>
        <v>1706.45385</v>
      </c>
      <c r="H29" s="66" t="n">
        <f aca="false">H18-H28</f>
        <v>1790.0474655</v>
      </c>
      <c r="I29" s="66" t="n">
        <f aca="false">I18-I28</f>
        <v>1876.148889465</v>
      </c>
      <c r="J29" s="66" t="n">
        <f aca="false">J18-J28</f>
        <v>1964.83335614895</v>
      </c>
      <c r="K29" s="66" t="n">
        <f aca="false">K18-K28</f>
        <v>2056.17835683342</v>
      </c>
      <c r="L29" s="66" t="n">
        <f aca="false">L18-L28</f>
        <v>2150.26370753842</v>
      </c>
      <c r="M29" s="66" t="n">
        <f aca="false">M18-M28</f>
        <v>2247.17161876457</v>
      </c>
      <c r="N29" s="66" t="n">
        <f aca="false">N18-N28</f>
        <v>2346.98676732751</v>
      </c>
      <c r="O29" s="66" t="n">
        <f aca="false">O18-O28</f>
        <v>2449.79637034734</v>
      </c>
      <c r="P29" s="66" t="n">
        <f aca="false">SUM(D29:O29)</f>
        <v>23229.6753819252</v>
      </c>
      <c r="Q29" s="67" t="n">
        <f aca="false">IF(P12=0,0,P29/P12)</f>
        <v>0.5456037907568</v>
      </c>
    </row>
    <row r="31" customFormat="false" ht="19.5" hidden="false" customHeight="true" outlineLevel="0" collapsed="false">
      <c r="B31" s="7" t="s">
        <v>151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customFormat="false" ht="18" hidden="false" customHeight="true" outlineLevel="0" collapsed="false">
      <c r="B32" s="45" t="s">
        <v>152</v>
      </c>
      <c r="C32" s="46"/>
      <c r="D32" s="47" t="n">
        <f aca="false">'Visión del negocio'!D63</f>
        <v>0</v>
      </c>
      <c r="E32" s="47" t="n">
        <f aca="false">'Visión del negocio'!D63</f>
        <v>0</v>
      </c>
      <c r="F32" s="47" t="n">
        <f aca="false">'Visión del negocio'!D63</f>
        <v>0</v>
      </c>
      <c r="G32" s="47" t="n">
        <f aca="false">'Visión del negocio'!D63</f>
        <v>0</v>
      </c>
      <c r="H32" s="47" t="n">
        <f aca="false">'Visión del negocio'!D63</f>
        <v>0</v>
      </c>
      <c r="I32" s="47" t="n">
        <f aca="false">'Visión del negocio'!D63</f>
        <v>0</v>
      </c>
      <c r="J32" s="47" t="n">
        <f aca="false">'Visión del negocio'!D63</f>
        <v>0</v>
      </c>
      <c r="K32" s="47" t="n">
        <f aca="false">'Visión del negocio'!D63</f>
        <v>0</v>
      </c>
      <c r="L32" s="47" t="n">
        <f aca="false">'Visión del negocio'!D63</f>
        <v>0</v>
      </c>
      <c r="M32" s="47" t="n">
        <f aca="false">'Visión del negocio'!D63</f>
        <v>0</v>
      </c>
      <c r="N32" s="47" t="n">
        <f aca="false">'Visión del negocio'!D63</f>
        <v>0</v>
      </c>
      <c r="O32" s="47" t="n">
        <f aca="false">'Visión del negocio'!D63</f>
        <v>0</v>
      </c>
      <c r="P32" s="48" t="n">
        <f aca="false">'Visión del negocio'!D63*12</f>
        <v>0</v>
      </c>
      <c r="Q32" s="49" t="n">
        <f aca="false">IF(P12=0,0,P32/P12)</f>
        <v>0</v>
      </c>
    </row>
    <row r="33" customFormat="false" ht="18" hidden="false" customHeight="true" outlineLevel="0" collapsed="false">
      <c r="B33" s="50" t="s">
        <v>153</v>
      </c>
      <c r="C33" s="51"/>
      <c r="D33" s="52" t="n">
        <f aca="false">MAX(0,D29*'Visión del negocio'!D61)</f>
        <v>220.5</v>
      </c>
      <c r="E33" s="52" t="n">
        <f aca="false">MAX(0,E29*'Visión del negocio'!D61)</f>
        <v>231.975</v>
      </c>
      <c r="F33" s="52" t="n">
        <f aca="false">MAX(0,F29*'Visión del negocio'!D61)</f>
        <v>243.79425</v>
      </c>
      <c r="G33" s="52" t="n">
        <f aca="false">MAX(0,G29*'Visión del negocio'!D61)</f>
        <v>255.9680775</v>
      </c>
      <c r="H33" s="52" t="n">
        <f aca="false">MAX(0,H29*'Visión del negocio'!D61)</f>
        <v>268.507119825</v>
      </c>
      <c r="I33" s="52" t="n">
        <f aca="false">MAX(0,I29*'Visión del negocio'!D61)</f>
        <v>281.42233341975</v>
      </c>
      <c r="J33" s="52" t="n">
        <f aca="false">MAX(0,J29*'Visión del negocio'!D61)</f>
        <v>294.725003422343</v>
      </c>
      <c r="K33" s="52" t="n">
        <f aca="false">MAX(0,K29*'Visión del negocio'!D61)</f>
        <v>308.426753525013</v>
      </c>
      <c r="L33" s="52" t="n">
        <f aca="false">MAX(0,L29*'Visión del negocio'!D61)</f>
        <v>322.539556130763</v>
      </c>
      <c r="M33" s="52" t="n">
        <f aca="false">MAX(0,M29*'Visión del negocio'!D61)</f>
        <v>337.075742814686</v>
      </c>
      <c r="N33" s="52" t="n">
        <f aca="false">MAX(0,N29*'Visión del negocio'!D61)</f>
        <v>352.048015099127</v>
      </c>
      <c r="O33" s="52" t="n">
        <f aca="false">MAX(0,O29*'Visión del negocio'!D61)</f>
        <v>367.469455552101</v>
      </c>
      <c r="P33" s="53" t="n">
        <f aca="false">SUM(D33:O33)</f>
        <v>3484.45130728878</v>
      </c>
      <c r="Q33" s="54" t="n">
        <f aca="false">IF(P12=0,0,P33/P12)</f>
        <v>0.08184056861352</v>
      </c>
    </row>
    <row r="34" customFormat="false" ht="18" hidden="false" customHeight="true" outlineLevel="0" collapsed="false">
      <c r="B34" s="58" t="s">
        <v>154</v>
      </c>
      <c r="C34" s="36"/>
      <c r="D34" s="59" t="n">
        <f aca="false">D32+D33</f>
        <v>220.5</v>
      </c>
      <c r="E34" s="59" t="n">
        <f aca="false">E32+E33</f>
        <v>231.975</v>
      </c>
      <c r="F34" s="59" t="n">
        <f aca="false">F32+F33</f>
        <v>243.79425</v>
      </c>
      <c r="G34" s="59" t="n">
        <f aca="false">G32+G33</f>
        <v>255.9680775</v>
      </c>
      <c r="H34" s="59" t="n">
        <f aca="false">H32+H33</f>
        <v>268.507119825</v>
      </c>
      <c r="I34" s="59" t="n">
        <f aca="false">I32+I33</f>
        <v>281.42233341975</v>
      </c>
      <c r="J34" s="59" t="n">
        <f aca="false">J32+J33</f>
        <v>294.725003422343</v>
      </c>
      <c r="K34" s="59" t="n">
        <f aca="false">K32+K33</f>
        <v>308.426753525013</v>
      </c>
      <c r="L34" s="59" t="n">
        <f aca="false">L32+L33</f>
        <v>322.539556130763</v>
      </c>
      <c r="M34" s="59" t="n">
        <f aca="false">M32+M33</f>
        <v>337.075742814686</v>
      </c>
      <c r="N34" s="59" t="n">
        <f aca="false">N32+N33</f>
        <v>352.048015099127</v>
      </c>
      <c r="O34" s="59" t="n">
        <f aca="false">O32+O33</f>
        <v>367.469455552101</v>
      </c>
      <c r="P34" s="59" t="n">
        <f aca="false">SUM(D34:O34)</f>
        <v>3484.45130728878</v>
      </c>
      <c r="Q34" s="60" t="n">
        <f aca="false">IF(P12=0,0,P34/P12)</f>
        <v>0.08184056861352</v>
      </c>
    </row>
    <row r="35" customFormat="false" ht="3.75" hidden="false" customHeight="true" outlineLevel="0" collapsed="false"/>
    <row r="36" customFormat="false" ht="24" hidden="false" customHeight="true" outlineLevel="0" collapsed="false">
      <c r="B36" s="68" t="s">
        <v>155</v>
      </c>
      <c r="C36" s="8"/>
      <c r="D36" s="69" t="n">
        <f aca="false">D29-D34</f>
        <v>1249.5</v>
      </c>
      <c r="E36" s="69" t="n">
        <f aca="false">E29-E34</f>
        <v>1314.525</v>
      </c>
      <c r="F36" s="69" t="n">
        <f aca="false">F29-F34</f>
        <v>1381.50075</v>
      </c>
      <c r="G36" s="69" t="n">
        <f aca="false">G29-G34</f>
        <v>1450.4857725</v>
      </c>
      <c r="H36" s="69" t="n">
        <f aca="false">H29-H34</f>
        <v>1521.540345675</v>
      </c>
      <c r="I36" s="69" t="n">
        <f aca="false">I29-I34</f>
        <v>1594.72655604525</v>
      </c>
      <c r="J36" s="69" t="n">
        <f aca="false">J29-J34</f>
        <v>1670.10835272661</v>
      </c>
      <c r="K36" s="69" t="n">
        <f aca="false">K29-K34</f>
        <v>1747.75160330841</v>
      </c>
      <c r="L36" s="69" t="n">
        <f aca="false">L29-L34</f>
        <v>1827.72415140766</v>
      </c>
      <c r="M36" s="69" t="n">
        <f aca="false">M29-M34</f>
        <v>1910.09587594989</v>
      </c>
      <c r="N36" s="69" t="n">
        <f aca="false">N29-N34</f>
        <v>1994.93875222838</v>
      </c>
      <c r="O36" s="69" t="n">
        <f aca="false">O29-O34</f>
        <v>2082.32691479524</v>
      </c>
      <c r="P36" s="69" t="n">
        <f aca="false">SUM(D36:O36)</f>
        <v>19745.2240746364</v>
      </c>
      <c r="Q36" s="70" t="n">
        <f aca="false">IF(P12=0,0,P36/P12)</f>
        <v>0.46376322214328</v>
      </c>
    </row>
    <row r="38" customFormat="false" ht="19.5" hidden="false" customHeight="true" outlineLevel="0" collapsed="false">
      <c r="B38" s="7" t="s">
        <v>156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customFormat="false" ht="18" hidden="false" customHeight="true" outlineLevel="0" collapsed="false">
      <c r="B39" s="9" t="s">
        <v>157</v>
      </c>
      <c r="C39" s="46"/>
      <c r="D39" s="47" t="n">
        <f aca="false">'Visión del negocio'!D64</f>
        <v>5000</v>
      </c>
      <c r="E39" s="47" t="n">
        <f aca="false">D40</f>
        <v>6249.5</v>
      </c>
      <c r="F39" s="47" t="n">
        <f aca="false">E40</f>
        <v>7564.025</v>
      </c>
      <c r="G39" s="47" t="n">
        <f aca="false">F40</f>
        <v>8945.52575</v>
      </c>
      <c r="H39" s="47" t="n">
        <f aca="false">G40</f>
        <v>10396.0115225</v>
      </c>
      <c r="I39" s="47" t="n">
        <f aca="false">H40</f>
        <v>11917.551868175</v>
      </c>
      <c r="J39" s="47" t="n">
        <f aca="false">I40</f>
        <v>13512.2784242203</v>
      </c>
      <c r="K39" s="47" t="n">
        <f aca="false">J40</f>
        <v>15182.3867769469</v>
      </c>
      <c r="L39" s="47" t="n">
        <f aca="false">K40</f>
        <v>16930.1383802553</v>
      </c>
      <c r="M39" s="47" t="n">
        <f aca="false">L40</f>
        <v>18757.8625316629</v>
      </c>
      <c r="N39" s="47" t="n">
        <f aca="false">M40</f>
        <v>20667.9584076128</v>
      </c>
      <c r="O39" s="47" t="n">
        <f aca="false">N40</f>
        <v>22662.8971598412</v>
      </c>
      <c r="P39" s="71" t="n">
        <f aca="false">'Visión del negocio'!D64</f>
        <v>5000</v>
      </c>
    </row>
    <row r="40" customFormat="false" ht="24" hidden="false" customHeight="true" outlineLevel="0" collapsed="false">
      <c r="B40" s="55" t="s">
        <v>158</v>
      </c>
      <c r="C40" s="4"/>
      <c r="D40" s="56" t="n">
        <f aca="false">D39+D36</f>
        <v>6249.5</v>
      </c>
      <c r="E40" s="56" t="n">
        <f aca="false">E39+E36</f>
        <v>7564.025</v>
      </c>
      <c r="F40" s="56" t="n">
        <f aca="false">F39+F36</f>
        <v>8945.52575</v>
      </c>
      <c r="G40" s="56" t="n">
        <f aca="false">G39+G36</f>
        <v>10396.0115225</v>
      </c>
      <c r="H40" s="56" t="n">
        <f aca="false">H39+H36</f>
        <v>11917.551868175</v>
      </c>
      <c r="I40" s="56" t="n">
        <f aca="false">I39+I36</f>
        <v>13512.2784242203</v>
      </c>
      <c r="J40" s="56" t="n">
        <f aca="false">J39+J36</f>
        <v>15182.3867769469</v>
      </c>
      <c r="K40" s="56" t="n">
        <f aca="false">K39+K36</f>
        <v>16930.1383802553</v>
      </c>
      <c r="L40" s="56" t="n">
        <f aca="false">L39+L36</f>
        <v>18757.8625316629</v>
      </c>
      <c r="M40" s="56" t="n">
        <f aca="false">M39+M36</f>
        <v>20667.9584076128</v>
      </c>
      <c r="N40" s="56" t="n">
        <f aca="false">N39+N36</f>
        <v>22662.8971598412</v>
      </c>
      <c r="O40" s="56" t="n">
        <f aca="false">O39+O36</f>
        <v>24745.2240746364</v>
      </c>
      <c r="P40" s="56" t="n">
        <f aca="false">O40</f>
        <v>24745.2240746364</v>
      </c>
    </row>
    <row r="42" customFormat="false" ht="19.5" hidden="false" customHeight="true" outlineLevel="0" collapsed="false">
      <c r="B42" s="72" t="s">
        <v>159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</row>
    <row r="43" customFormat="false" ht="19.5" hidden="false" customHeight="true" outlineLevel="0" collapsed="false">
      <c r="B43" s="42" t="s">
        <v>160</v>
      </c>
      <c r="C43" s="42"/>
      <c r="D43" s="42" t="s">
        <v>161</v>
      </c>
      <c r="E43" s="42" t="s">
        <v>162</v>
      </c>
      <c r="F43" s="42" t="s">
        <v>163</v>
      </c>
      <c r="G43" s="42" t="s">
        <v>164</v>
      </c>
      <c r="H43" s="42" t="s">
        <v>165</v>
      </c>
      <c r="I43" s="42" t="s">
        <v>166</v>
      </c>
      <c r="J43" s="42" t="s">
        <v>167</v>
      </c>
      <c r="K43" s="42" t="s">
        <v>168</v>
      </c>
      <c r="L43" s="42" t="s">
        <v>169</v>
      </c>
      <c r="M43" s="42" t="s">
        <v>170</v>
      </c>
      <c r="N43" s="42" t="s">
        <v>171</v>
      </c>
      <c r="O43" s="42" t="s">
        <v>172</v>
      </c>
      <c r="P43" s="42" t="s">
        <v>173</v>
      </c>
      <c r="Q43" s="42" t="s">
        <v>174</v>
      </c>
    </row>
    <row r="44" customFormat="false" ht="18" hidden="false" customHeight="true" outlineLevel="0" collapsed="false">
      <c r="B44" s="9" t="s">
        <v>175</v>
      </c>
      <c r="C44" s="46"/>
      <c r="D44" s="73" t="n">
        <f aca="false">IF(D12=0,0,D18/D12)</f>
        <v>0.85</v>
      </c>
      <c r="E44" s="73" t="n">
        <f aca="false">IF(E12=0,0,E18/E12)</f>
        <v>0.85</v>
      </c>
      <c r="F44" s="73" t="n">
        <f aca="false">IF(F12=0,0,F18/F12)</f>
        <v>0.85</v>
      </c>
      <c r="G44" s="73" t="n">
        <f aca="false">IF(G12=0,0,G18/G12)</f>
        <v>0.85</v>
      </c>
      <c r="H44" s="73" t="n">
        <f aca="false">IF(H12=0,0,H18/H12)</f>
        <v>0.85</v>
      </c>
      <c r="I44" s="73" t="n">
        <f aca="false">IF(I12=0,0,I18/I12)</f>
        <v>0.85</v>
      </c>
      <c r="J44" s="73" t="n">
        <f aca="false">IF(J12=0,0,J18/J12)</f>
        <v>0.85</v>
      </c>
      <c r="K44" s="73" t="n">
        <f aca="false">IF(K12=0,0,K18/K12)</f>
        <v>0.85</v>
      </c>
      <c r="L44" s="73" t="n">
        <f aca="false">IF(L12=0,0,L18/L12)</f>
        <v>0.85</v>
      </c>
      <c r="M44" s="73" t="n">
        <f aca="false">IF(M12=0,0,M18/M12)</f>
        <v>0.85</v>
      </c>
      <c r="N44" s="73" t="n">
        <f aca="false">IF(N12=0,0,N18/N12)</f>
        <v>0.85</v>
      </c>
      <c r="O44" s="73" t="n">
        <f aca="false">IF(O12=0,0,O18/O12)</f>
        <v>0.85</v>
      </c>
      <c r="P44" s="74" t="n">
        <f aca="false">IF(P12=0,0,P18/P12)</f>
        <v>0.85</v>
      </c>
      <c r="Q44" s="75" t="s">
        <v>176</v>
      </c>
    </row>
    <row r="45" customFormat="false" ht="18" hidden="false" customHeight="true" outlineLevel="0" collapsed="false">
      <c r="B45" s="12" t="s">
        <v>177</v>
      </c>
      <c r="C45" s="76"/>
      <c r="D45" s="77" t="n">
        <f aca="false">IF(D12=0,0,D36/D12)</f>
        <v>0.4165</v>
      </c>
      <c r="E45" s="77" t="n">
        <f aca="false">IF(E12=0,0,E36/E12)</f>
        <v>0.425412621359223</v>
      </c>
      <c r="F45" s="77" t="n">
        <f aca="false">IF(F12=0,0,F36/F12)</f>
        <v>0.434065651805071</v>
      </c>
      <c r="G45" s="77" t="n">
        <f aca="false">IF(G12=0,0,G36/G12)</f>
        <v>0.442466652237933</v>
      </c>
      <c r="H45" s="77" t="n">
        <f aca="false">IF(H12=0,0,H36/H12)</f>
        <v>0.450622963337799</v>
      </c>
      <c r="I45" s="77" t="n">
        <f aca="false">IF(I12=0,0,I36/I12)</f>
        <v>0.458541711978446</v>
      </c>
      <c r="J45" s="77" t="n">
        <f aca="false">IF(J12=0,0,J36/J12)</f>
        <v>0.466229817454802</v>
      </c>
      <c r="K45" s="77" t="n">
        <f aca="false">IF(K12=0,0,K36/K12)</f>
        <v>0.473693997528934</v>
      </c>
      <c r="L45" s="77" t="n">
        <f aca="false">IF(L12=0,0,L36/L12)</f>
        <v>0.480940774299936</v>
      </c>
      <c r="M45" s="77" t="n">
        <f aca="false">IF(M12=0,0,M36/M12)</f>
        <v>0.48797647990285</v>
      </c>
      <c r="N45" s="77" t="n">
        <f aca="false">IF(N12=0,0,N36/N12)</f>
        <v>0.494807262041602</v>
      </c>
      <c r="O45" s="77" t="n">
        <f aca="false">IF(O12=0,0,O36/O12)</f>
        <v>0.501439089360779</v>
      </c>
      <c r="P45" s="74" t="n">
        <f aca="false">IF(P12=0,0,P36/P12)</f>
        <v>0.46376322214328</v>
      </c>
      <c r="Q45" s="78" t="s">
        <v>176</v>
      </c>
    </row>
    <row r="46" customFormat="false" ht="18" hidden="false" customHeight="true" outlineLevel="0" collapsed="false">
      <c r="B46" s="9" t="s">
        <v>178</v>
      </c>
      <c r="C46" s="46"/>
      <c r="D46" s="47" t="n">
        <f aca="false">IFERROR(((D21+D22+D23+D24+D25+D26+D27+D32+D33)/(1-'Visión del negocio'!D58-'Visión del negocio'!D59)),0)</f>
        <v>1530</v>
      </c>
      <c r="E46" s="47" t="n">
        <f aca="false">IFERROR(((E21+E22+E23+E24+E25+E26+E27+E32+E33)/(1-'Visión del negocio'!D58-'Visión del negocio'!D59)),0)</f>
        <v>1543.5</v>
      </c>
      <c r="F46" s="47" t="n">
        <f aca="false">IFERROR(((F21+F22+F23+F24+F25+F26+F27+F32+F33)/(1-'Visión del negocio'!D58-'Visión del negocio'!D59)),0)</f>
        <v>1557.405</v>
      </c>
      <c r="G46" s="47" t="n">
        <f aca="false">IFERROR(((G21+G22+G23+G24+G25+G26+G27+G32+G33)/(1-'Visión del negocio'!D58-'Visión del negocio'!D59)),0)</f>
        <v>1571.72715</v>
      </c>
      <c r="H46" s="47" t="n">
        <f aca="false">IFERROR(((H21+H22+H23+H24+H25+H26+H27+H32+H33)/(1-'Visión del negocio'!D58-'Visión del negocio'!D59)),0)</f>
        <v>1586.4789645</v>
      </c>
      <c r="I46" s="47" t="n">
        <f aca="false">IFERROR(((I21+I22+I23+I24+I25+I26+I27+I32+I33)/(1-'Visión del negocio'!D58-'Visión del negocio'!D59)),0)</f>
        <v>1601.673333435</v>
      </c>
      <c r="J46" s="47" t="n">
        <f aca="false">IFERROR(((J21+J22+J23+J24+J25+J26+J27+J32+J33)/(1-'Visión del negocio'!D58-'Visión del negocio'!D59)),0)</f>
        <v>1617.32353343805</v>
      </c>
      <c r="K46" s="47" t="n">
        <f aca="false">IFERROR(((K21+K22+K23+K24+K25+K26+K27+K32+K33)/(1-'Visión del negocio'!D58-'Visión del negocio'!D59)),0)</f>
        <v>1633.44323944119</v>
      </c>
      <c r="L46" s="47" t="n">
        <f aca="false">IFERROR(((L21+L22+L23+L24+L25+L26+L27+L32+L33)/(1-'Visión del negocio'!D58-'Visión del negocio'!D59)),0)</f>
        <v>1650.04653662443</v>
      </c>
      <c r="M46" s="47" t="n">
        <f aca="false">IFERROR(((M21+M22+M23+M24+M25+M26+M27+M32+M33)/(1-'Visión del negocio'!D58-'Visión del negocio'!D59)),0)</f>
        <v>1667.14793272316</v>
      </c>
      <c r="N46" s="47" t="n">
        <f aca="false">IFERROR(((N21+N22+N23+N24+N25+N26+N27+N32+N33)/(1-'Visión del negocio'!D58-'Visión del negocio'!D59)),0)</f>
        <v>1684.76237070486</v>
      </c>
      <c r="O46" s="47" t="n">
        <f aca="false">IFERROR(((O21+O22+O23+O24+O25+O26+O27+O32+O33)/(1-'Visión del negocio'!D58-'Visión del negocio'!D59)),0)</f>
        <v>1702.905241826</v>
      </c>
      <c r="P46" s="79" t="n">
        <f aca="false">IFERROR(AVERAGE(D46:O46),0)</f>
        <v>1612.20110855772</v>
      </c>
      <c r="Q46" s="75" t="s">
        <v>179</v>
      </c>
    </row>
    <row r="47" customFormat="false" ht="18" hidden="false" customHeight="true" outlineLevel="0" collapsed="false">
      <c r="B47" s="12" t="s">
        <v>180</v>
      </c>
      <c r="C47" s="76"/>
      <c r="D47" s="80" t="n">
        <f aca="false">D36</f>
        <v>1249.5</v>
      </c>
      <c r="E47" s="80" t="n">
        <f aca="false">E36</f>
        <v>1314.525</v>
      </c>
      <c r="F47" s="80" t="n">
        <f aca="false">F36</f>
        <v>1381.50075</v>
      </c>
      <c r="G47" s="80" t="n">
        <f aca="false">G36</f>
        <v>1450.4857725</v>
      </c>
      <c r="H47" s="80" t="n">
        <f aca="false">H36</f>
        <v>1521.540345675</v>
      </c>
      <c r="I47" s="80" t="n">
        <f aca="false">I36</f>
        <v>1594.72655604525</v>
      </c>
      <c r="J47" s="80" t="n">
        <f aca="false">J36</f>
        <v>1670.10835272661</v>
      </c>
      <c r="K47" s="80" t="n">
        <f aca="false">K36</f>
        <v>1747.75160330841</v>
      </c>
      <c r="L47" s="80" t="n">
        <f aca="false">L36</f>
        <v>1827.72415140766</v>
      </c>
      <c r="M47" s="80" t="n">
        <f aca="false">M36</f>
        <v>1910.09587594989</v>
      </c>
      <c r="N47" s="80" t="n">
        <f aca="false">N36</f>
        <v>1994.93875222838</v>
      </c>
      <c r="O47" s="80" t="n">
        <f aca="false">O36</f>
        <v>2082.32691479524</v>
      </c>
      <c r="P47" s="79" t="n">
        <f aca="false">P36</f>
        <v>19745.2240746364</v>
      </c>
      <c r="Q47" s="78" t="s">
        <v>181</v>
      </c>
    </row>
    <row r="48" customFormat="false" ht="18" hidden="false" customHeight="true" outlineLevel="0" collapsed="false">
      <c r="B48" s="9" t="s">
        <v>182</v>
      </c>
      <c r="C48" s="46"/>
      <c r="D48" s="47" t="n">
        <f aca="false">D40</f>
        <v>6249.5</v>
      </c>
      <c r="E48" s="47" t="n">
        <f aca="false">E40</f>
        <v>7564.025</v>
      </c>
      <c r="F48" s="47" t="n">
        <f aca="false">F40</f>
        <v>8945.52575</v>
      </c>
      <c r="G48" s="47" t="n">
        <f aca="false">G40</f>
        <v>10396.0115225</v>
      </c>
      <c r="H48" s="47" t="n">
        <f aca="false">H40</f>
        <v>11917.551868175</v>
      </c>
      <c r="I48" s="47" t="n">
        <f aca="false">I40</f>
        <v>13512.2784242203</v>
      </c>
      <c r="J48" s="47" t="n">
        <f aca="false">J40</f>
        <v>15182.3867769469</v>
      </c>
      <c r="K48" s="47" t="n">
        <f aca="false">K40</f>
        <v>16930.1383802553</v>
      </c>
      <c r="L48" s="47" t="n">
        <f aca="false">L40</f>
        <v>18757.8625316629</v>
      </c>
      <c r="M48" s="47" t="n">
        <f aca="false">M40</f>
        <v>20667.9584076128</v>
      </c>
      <c r="N48" s="47" t="n">
        <f aca="false">N40</f>
        <v>22662.8971598412</v>
      </c>
      <c r="O48" s="47" t="n">
        <f aca="false">O40</f>
        <v>24745.2240746364</v>
      </c>
      <c r="P48" s="79" t="n">
        <f aca="false">O40</f>
        <v>24745.2240746364</v>
      </c>
      <c r="Q48" s="75" t="s">
        <v>183</v>
      </c>
    </row>
    <row r="50" customFormat="false" ht="15.75" hidden="false" customHeight="true" outlineLevel="0" collapsed="false">
      <c r="B50" s="18" t="s">
        <v>184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2026-08-12T14:35:51Z</dcterms:created>
  <dc:creator>openpyxl</dc:creator>
  <dc:description/>
  <dc:language>en-US</dc:language>
  <cp:lastModifiedBy/>
  <dcterms:modified xsi:type="dcterms:W3CDTF">2026-08-12T14:35:51Z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