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omments1.xml" ContentType="application/vnd.openxmlformats-officedocument.spreadsheetml.comments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02"/>
  <workbookPr/>
  <mc:AlternateContent xmlns:mc="http://schemas.openxmlformats.org/markup-compatibility/2006">
    <mc:Choice Requires="x15">
      <x15ac:absPath xmlns:x15ac="http://schemas.microsoft.com/office/spreadsheetml/2010/11/ac" url="/Users/User/Desktop/VIDEOS/"/>
    </mc:Choice>
  </mc:AlternateContent>
  <xr:revisionPtr revIDLastSave="0" documentId="8_{F7A2F66C-7A33-5747-9A1D-ED4F0184C4D5}" xr6:coauthVersionLast="47" xr6:coauthVersionMax="47" xr10:uidLastSave="{00000000-0000-0000-0000-000000000000}"/>
  <workbookProtection workbookAlgorithmName="SHA-512" workbookHashValue="D04srfatDhqM3mFxX7a8hz33iJm73+ryvMOSJs16y7c8Y4o8GcFAPgRHAiwBSmfeqvDmLKBjHUjeeR0qmg8JLA==" workbookSaltValue="gVsINF4EPKXlr+r/FnT62w==" workbookSpinCount="100000" lockStructure="1"/>
  <bookViews>
    <workbookView xWindow="0" yWindow="760" windowWidth="29400" windowHeight="17340" xr2:uid="{00000000-000D-0000-FFFF-FFFF00000000}"/>
  </bookViews>
  <sheets>
    <sheet name="Calculadora" sheetId="1" r:id="rId1"/>
  </sheets>
  <definedNames>
    <definedName name="_xlchart.v1.0" hidden="1">Calculadora!$B$31:$B$50</definedName>
    <definedName name="_xlchart.v1.1" hidden="1">Calculadora!$B$31:$B$80</definedName>
    <definedName name="_xlchart.v1.10" hidden="1">Calculadora!$B$31:$B$50</definedName>
    <definedName name="_xlchart.v1.11" hidden="1">Calculadora!$B$31:$B$80</definedName>
    <definedName name="_xlchart.v1.12" hidden="1">Calculadora!$H$30</definedName>
    <definedName name="_xlchart.v1.13" hidden="1">Calculadora!$H$31:$H$80</definedName>
    <definedName name="_xlchart.v1.14" hidden="1">Calculadora!$I$30</definedName>
    <definedName name="_xlchart.v1.15" hidden="1">Calculadora!$I$31:$I$82</definedName>
    <definedName name="_xlchart.v1.16" hidden="1">Calculadora!$J$30</definedName>
    <definedName name="_xlchart.v1.17" hidden="1">Calculadora!$J$31:$J$82</definedName>
    <definedName name="_xlchart.v1.18" hidden="1">Calculadora!$K$30</definedName>
    <definedName name="_xlchart.v1.19" hidden="1">Calculadora!$K$31:$K$80</definedName>
    <definedName name="_xlchart.v1.2" hidden="1">Calculadora!$H$30</definedName>
    <definedName name="_xlchart.v1.3" hidden="1">Calculadora!$H$31:$H$80</definedName>
    <definedName name="_xlchart.v1.4" hidden="1">Calculadora!$I$30</definedName>
    <definedName name="_xlchart.v1.5" hidden="1">Calculadora!$I$31:$I$82</definedName>
    <definedName name="_xlchart.v1.6" hidden="1">Calculadora!$J$30</definedName>
    <definedName name="_xlchart.v1.7" hidden="1">Calculadora!$J$31:$J$82</definedName>
    <definedName name="_xlchart.v1.8" hidden="1">Calculadora!$K$30</definedName>
    <definedName name="_xlchart.v1.9" hidden="1">Calculadora!$K$31:$K$80</definedName>
  </definedNames>
  <calcPr calcId="191029" forceFullCalc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P5" i="1" l="1"/>
  <c r="P9" i="1" s="1"/>
  <c r="P11" i="1" s="1"/>
  <c r="S5" i="1"/>
  <c r="P6" i="1"/>
  <c r="D20" i="1"/>
  <c r="H80" i="1"/>
  <c r="H79" i="1"/>
  <c r="H78" i="1"/>
  <c r="H77" i="1"/>
  <c r="H76" i="1"/>
  <c r="H75" i="1"/>
  <c r="H74" i="1"/>
  <c r="H73" i="1"/>
  <c r="H72" i="1"/>
  <c r="H71" i="1"/>
  <c r="H70" i="1"/>
  <c r="H69" i="1"/>
  <c r="H68" i="1"/>
  <c r="H67" i="1"/>
  <c r="H66" i="1"/>
  <c r="H65" i="1"/>
  <c r="H64" i="1"/>
  <c r="H63" i="1"/>
  <c r="H62" i="1"/>
  <c r="H61" i="1"/>
  <c r="H60" i="1"/>
  <c r="H59" i="1"/>
  <c r="H58" i="1"/>
  <c r="H57" i="1"/>
  <c r="H56" i="1"/>
  <c r="H55" i="1"/>
  <c r="H54" i="1"/>
  <c r="H53" i="1"/>
  <c r="H52" i="1"/>
  <c r="H51" i="1"/>
  <c r="H50" i="1"/>
  <c r="H49" i="1"/>
  <c r="H48" i="1"/>
  <c r="H47" i="1"/>
  <c r="H46" i="1"/>
  <c r="H45" i="1"/>
  <c r="H44" i="1"/>
  <c r="H43" i="1"/>
  <c r="H42" i="1"/>
  <c r="H41" i="1"/>
  <c r="H40" i="1"/>
  <c r="H39" i="1"/>
  <c r="H38" i="1"/>
  <c r="H37" i="1"/>
  <c r="H36" i="1"/>
  <c r="H35" i="1"/>
  <c r="H34" i="1"/>
  <c r="H33" i="1"/>
  <c r="H32" i="1"/>
  <c r="H31" i="1"/>
  <c r="P7" i="1"/>
  <c r="G80" i="1" l="1"/>
  <c r="K80" i="1" s="1"/>
  <c r="G51" i="1"/>
  <c r="G59" i="1"/>
  <c r="G75" i="1"/>
  <c r="G52" i="1"/>
  <c r="G55" i="1"/>
  <c r="G57" i="1"/>
  <c r="G65" i="1"/>
  <c r="G73" i="1"/>
  <c r="G66" i="1"/>
  <c r="G67" i="1"/>
  <c r="G60" i="1"/>
  <c r="G76" i="1"/>
  <c r="G53" i="1"/>
  <c r="G61" i="1"/>
  <c r="G69" i="1"/>
  <c r="G77" i="1"/>
  <c r="G68" i="1"/>
  <c r="G54" i="1"/>
  <c r="G62" i="1"/>
  <c r="G70" i="1"/>
  <c r="G78" i="1"/>
  <c r="G79" i="1"/>
  <c r="G58" i="1"/>
  <c r="G74" i="1"/>
  <c r="G63" i="1"/>
  <c r="G71" i="1"/>
  <c r="G56" i="1"/>
  <c r="G64" i="1"/>
  <c r="G72" i="1"/>
  <c r="D22" i="1"/>
  <c r="G48" i="1"/>
  <c r="K48" i="1" s="1"/>
  <c r="G46" i="1"/>
  <c r="G47" i="1"/>
  <c r="G49" i="1"/>
  <c r="G50" i="1"/>
  <c r="G44" i="1"/>
  <c r="K44" i="1" s="1"/>
  <c r="P8" i="1"/>
  <c r="S6" i="1"/>
  <c r="G36" i="1"/>
  <c r="G37" i="1"/>
  <c r="G45" i="1"/>
  <c r="G38" i="1"/>
  <c r="G31" i="1"/>
  <c r="G32" i="1"/>
  <c r="P10" i="1"/>
  <c r="G34" i="1"/>
  <c r="G42" i="1"/>
  <c r="G39" i="1"/>
  <c r="G40" i="1"/>
  <c r="G33" i="1"/>
  <c r="G41" i="1"/>
  <c r="G35" i="1"/>
  <c r="G43" i="1"/>
  <c r="K79" i="1" l="1"/>
  <c r="K61" i="1"/>
  <c r="K57" i="1"/>
  <c r="D32" i="1"/>
  <c r="I32" i="1" s="1"/>
  <c r="C76" i="1"/>
  <c r="D75" i="1"/>
  <c r="I75" i="1" s="1"/>
  <c r="C68" i="1"/>
  <c r="D67" i="1"/>
  <c r="I67" i="1" s="1"/>
  <c r="C60" i="1"/>
  <c r="D59" i="1"/>
  <c r="I59" i="1" s="1"/>
  <c r="C52" i="1"/>
  <c r="D51" i="1"/>
  <c r="I51" i="1" s="1"/>
  <c r="C67" i="1"/>
  <c r="D66" i="1"/>
  <c r="I66" i="1" s="1"/>
  <c r="C59" i="1"/>
  <c r="D54" i="1"/>
  <c r="I54" i="1" s="1"/>
  <c r="C75" i="1"/>
  <c r="D74" i="1"/>
  <c r="I74" i="1" s="1"/>
  <c r="C74" i="1"/>
  <c r="D73" i="1"/>
  <c r="I73" i="1" s="1"/>
  <c r="C66" i="1"/>
  <c r="D65" i="1"/>
  <c r="I65" i="1" s="1"/>
  <c r="C58" i="1"/>
  <c r="D57" i="1"/>
  <c r="I57" i="1" s="1"/>
  <c r="D71" i="1"/>
  <c r="I71" i="1" s="1"/>
  <c r="C64" i="1"/>
  <c r="C56" i="1"/>
  <c r="C79" i="1"/>
  <c r="C71" i="1"/>
  <c r="C62" i="1"/>
  <c r="D80" i="1"/>
  <c r="C73" i="1"/>
  <c r="D72" i="1"/>
  <c r="I72" i="1" s="1"/>
  <c r="C65" i="1"/>
  <c r="D64" i="1"/>
  <c r="I64" i="1" s="1"/>
  <c r="C57" i="1"/>
  <c r="D56" i="1"/>
  <c r="I56" i="1" s="1"/>
  <c r="C80" i="1"/>
  <c r="D79" i="1"/>
  <c r="I79" i="1" s="1"/>
  <c r="C72" i="1"/>
  <c r="D63" i="1"/>
  <c r="I63" i="1" s="1"/>
  <c r="D78" i="1"/>
  <c r="I78" i="1" s="1"/>
  <c r="D70" i="1"/>
  <c r="I70" i="1" s="1"/>
  <c r="D62" i="1"/>
  <c r="I62" i="1" s="1"/>
  <c r="C70" i="1"/>
  <c r="D61" i="1"/>
  <c r="I61" i="1" s="1"/>
  <c r="C54" i="1"/>
  <c r="C78" i="1"/>
  <c r="D77" i="1"/>
  <c r="I77" i="1" s="1"/>
  <c r="C77" i="1"/>
  <c r="D76" i="1"/>
  <c r="I76" i="1" s="1"/>
  <c r="C69" i="1"/>
  <c r="D68" i="1"/>
  <c r="I68" i="1" s="1"/>
  <c r="C61" i="1"/>
  <c r="D60" i="1"/>
  <c r="I60" i="1" s="1"/>
  <c r="C53" i="1"/>
  <c r="D52" i="1"/>
  <c r="I52" i="1" s="1"/>
  <c r="D58" i="1"/>
  <c r="I58" i="1" s="1"/>
  <c r="C51" i="1"/>
  <c r="D55" i="1"/>
  <c r="I55" i="1" s="1"/>
  <c r="C63" i="1"/>
  <c r="C55" i="1"/>
  <c r="D69" i="1"/>
  <c r="I69" i="1" s="1"/>
  <c r="D53" i="1"/>
  <c r="I53" i="1" s="1"/>
  <c r="F72" i="1"/>
  <c r="K72" i="1"/>
  <c r="F78" i="1"/>
  <c r="K78" i="1"/>
  <c r="K53" i="1"/>
  <c r="K55" i="1"/>
  <c r="K67" i="1"/>
  <c r="K63" i="1"/>
  <c r="K68" i="1"/>
  <c r="K66" i="1"/>
  <c r="K51" i="1"/>
  <c r="K56" i="1"/>
  <c r="K60" i="1"/>
  <c r="K54" i="1"/>
  <c r="K74" i="1"/>
  <c r="F77" i="1"/>
  <c r="K77" i="1"/>
  <c r="K73" i="1"/>
  <c r="K64" i="1"/>
  <c r="K70" i="1"/>
  <c r="K76" i="1"/>
  <c r="K52" i="1"/>
  <c r="K62" i="1"/>
  <c r="K75" i="1"/>
  <c r="F75" i="1"/>
  <c r="K71" i="1"/>
  <c r="K59" i="1"/>
  <c r="K58" i="1"/>
  <c r="K69" i="1"/>
  <c r="K65" i="1"/>
  <c r="D18" i="1"/>
  <c r="P12" i="1"/>
  <c r="P13" i="1" s="1"/>
  <c r="C42" i="1"/>
  <c r="C31" i="1"/>
  <c r="C44" i="1"/>
  <c r="D37" i="1"/>
  <c r="I37" i="1" s="1"/>
  <c r="C40" i="1"/>
  <c r="D43" i="1"/>
  <c r="I43" i="1" s="1"/>
  <c r="C34" i="1"/>
  <c r="D33" i="1"/>
  <c r="I33" i="1" s="1"/>
  <c r="D35" i="1"/>
  <c r="I35" i="1" s="1"/>
  <c r="C32" i="1"/>
  <c r="K46" i="1"/>
  <c r="K50" i="1"/>
  <c r="C36" i="1"/>
  <c r="K49" i="1"/>
  <c r="K47" i="1"/>
  <c r="D39" i="1"/>
  <c r="I39" i="1" s="1"/>
  <c r="C48" i="1"/>
  <c r="C47" i="1"/>
  <c r="D46" i="1"/>
  <c r="I46" i="1" s="1"/>
  <c r="C46" i="1"/>
  <c r="D50" i="1"/>
  <c r="I50" i="1" s="1"/>
  <c r="C50" i="1"/>
  <c r="D49" i="1"/>
  <c r="I49" i="1" s="1"/>
  <c r="C49" i="1"/>
  <c r="D48" i="1"/>
  <c r="D47" i="1"/>
  <c r="I47" i="1" s="1"/>
  <c r="C45" i="1"/>
  <c r="D44" i="1"/>
  <c r="I44" i="1" s="1"/>
  <c r="C41" i="1"/>
  <c r="D31" i="1"/>
  <c r="I31" i="1" s="1"/>
  <c r="C37" i="1"/>
  <c r="D45" i="1"/>
  <c r="I45" i="1" s="1"/>
  <c r="D40" i="1"/>
  <c r="I40" i="1" s="1"/>
  <c r="D36" i="1"/>
  <c r="I36" i="1" s="1"/>
  <c r="D38" i="1"/>
  <c r="I38" i="1" s="1"/>
  <c r="C38" i="1"/>
  <c r="D41" i="1"/>
  <c r="I41" i="1" s="1"/>
  <c r="C33" i="1"/>
  <c r="C39" i="1"/>
  <c r="D42" i="1"/>
  <c r="I42" i="1" s="1"/>
  <c r="D34" i="1"/>
  <c r="I34" i="1" s="1"/>
  <c r="C43" i="1"/>
  <c r="C35" i="1"/>
  <c r="K36" i="1"/>
  <c r="K32" i="1"/>
  <c r="K31" i="1"/>
  <c r="K37" i="1"/>
  <c r="K38" i="1"/>
  <c r="K41" i="1"/>
  <c r="K42" i="1"/>
  <c r="K34" i="1"/>
  <c r="K45" i="1"/>
  <c r="K39" i="1"/>
  <c r="K43" i="1"/>
  <c r="K33" i="1"/>
  <c r="K35" i="1"/>
  <c r="K40" i="1"/>
  <c r="F69" i="1" l="1"/>
  <c r="F53" i="1"/>
  <c r="J53" i="1" s="1"/>
  <c r="F54" i="1"/>
  <c r="F67" i="1"/>
  <c r="J67" i="1" s="1"/>
  <c r="F65" i="1"/>
  <c r="F57" i="1"/>
  <c r="J57" i="1" s="1"/>
  <c r="F60" i="1"/>
  <c r="J60" i="1" s="1"/>
  <c r="F66" i="1"/>
  <c r="F74" i="1"/>
  <c r="F73" i="1"/>
  <c r="E73" i="1" s="1"/>
  <c r="F61" i="1"/>
  <c r="J61" i="1" s="1"/>
  <c r="F56" i="1"/>
  <c r="F51" i="1"/>
  <c r="J51" i="1" s="1"/>
  <c r="F32" i="1"/>
  <c r="J32" i="1" s="1"/>
  <c r="F59" i="1"/>
  <c r="E60" i="1" s="1"/>
  <c r="F71" i="1"/>
  <c r="F76" i="1"/>
  <c r="E77" i="1" s="1"/>
  <c r="F63" i="1"/>
  <c r="J75" i="1"/>
  <c r="J69" i="1"/>
  <c r="J72" i="1"/>
  <c r="F58" i="1"/>
  <c r="J66" i="1"/>
  <c r="F55" i="1"/>
  <c r="J65" i="1"/>
  <c r="J77" i="1"/>
  <c r="E78" i="1"/>
  <c r="J78" i="1"/>
  <c r="F70" i="1"/>
  <c r="F62" i="1"/>
  <c r="F64" i="1"/>
  <c r="I80" i="1"/>
  <c r="F80" i="1"/>
  <c r="F79" i="1"/>
  <c r="J74" i="1"/>
  <c r="F52" i="1"/>
  <c r="E53" i="1" s="1"/>
  <c r="F68" i="1"/>
  <c r="F35" i="1"/>
  <c r="J35" i="1" s="1"/>
  <c r="F36" i="1"/>
  <c r="J36" i="1" s="1"/>
  <c r="F33" i="1"/>
  <c r="J33" i="1" s="1"/>
  <c r="F38" i="1"/>
  <c r="J38" i="1" s="1"/>
  <c r="F31" i="1"/>
  <c r="F41" i="1"/>
  <c r="J41" i="1" s="1"/>
  <c r="F37" i="1"/>
  <c r="F34" i="1"/>
  <c r="J34" i="1" s="1"/>
  <c r="F42" i="1"/>
  <c r="F45" i="1"/>
  <c r="J45" i="1" s="1"/>
  <c r="F39" i="1"/>
  <c r="F49" i="1"/>
  <c r="J49" i="1" s="1"/>
  <c r="F43" i="1"/>
  <c r="F44" i="1"/>
  <c r="I48" i="1"/>
  <c r="F48" i="1"/>
  <c r="F50" i="1"/>
  <c r="F46" i="1"/>
  <c r="F40" i="1"/>
  <c r="J40" i="1" s="1"/>
  <c r="F47" i="1"/>
  <c r="D24" i="1"/>
  <c r="S7" i="1"/>
  <c r="D26" i="1"/>
  <c r="E54" i="1" l="1"/>
  <c r="E61" i="1"/>
  <c r="E57" i="1"/>
  <c r="E67" i="1"/>
  <c r="J54" i="1"/>
  <c r="E66" i="1"/>
  <c r="E74" i="1"/>
  <c r="E75" i="1"/>
  <c r="J56" i="1"/>
  <c r="J73" i="1"/>
  <c r="E51" i="1"/>
  <c r="E64" i="1"/>
  <c r="J64" i="1"/>
  <c r="J68" i="1"/>
  <c r="E68" i="1"/>
  <c r="E71" i="1"/>
  <c r="J71" i="1"/>
  <c r="E58" i="1"/>
  <c r="J58" i="1"/>
  <c r="E70" i="1"/>
  <c r="J70" i="1"/>
  <c r="E72" i="1"/>
  <c r="J59" i="1"/>
  <c r="E59" i="1"/>
  <c r="E79" i="1"/>
  <c r="J79" i="1"/>
  <c r="J55" i="1"/>
  <c r="E55" i="1"/>
  <c r="E69" i="1"/>
  <c r="J63" i="1"/>
  <c r="E63" i="1"/>
  <c r="E62" i="1"/>
  <c r="J62" i="1"/>
  <c r="E52" i="1"/>
  <c r="J52" i="1"/>
  <c r="E65" i="1"/>
  <c r="E80" i="1"/>
  <c r="J80" i="1"/>
  <c r="J76" i="1"/>
  <c r="E76" i="1"/>
  <c r="E56" i="1"/>
  <c r="E37" i="1"/>
  <c r="E36" i="1"/>
  <c r="E38" i="1"/>
  <c r="J37" i="1"/>
  <c r="E42" i="1"/>
  <c r="E39" i="1"/>
  <c r="E43" i="1"/>
  <c r="J31" i="1"/>
  <c r="E31" i="1"/>
  <c r="J39" i="1"/>
  <c r="E35" i="1"/>
  <c r="J42" i="1"/>
  <c r="E44" i="1"/>
  <c r="J43" i="1"/>
  <c r="E40" i="1"/>
  <c r="E45" i="1"/>
  <c r="J44" i="1"/>
  <c r="E49" i="1"/>
  <c r="E32" i="1"/>
  <c r="E41" i="1"/>
  <c r="J47" i="1"/>
  <c r="E47" i="1"/>
  <c r="E50" i="1"/>
  <c r="J50" i="1"/>
  <c r="J48" i="1"/>
  <c r="E48" i="1"/>
  <c r="E34" i="1"/>
  <c r="E33" i="1"/>
  <c r="J46" i="1"/>
  <c r="E46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OpenAI</author>
  </authors>
  <commentList>
    <comment ref="C8" authorId="0" shapeId="0" xr:uid="{00000000-0006-0000-0000-000001000000}">
      <text>
        <r>
          <rPr>
            <sz val="11"/>
            <color rgb="FF000000"/>
            <rFont val="Calibri"/>
            <family val="2"/>
          </rPr>
          <t>Importe con el que partes al inicio de la inversión.</t>
        </r>
      </text>
    </comment>
    <comment ref="G8" authorId="0" shapeId="0" xr:uid="{00000000-0006-0000-0000-000005000000}">
      <text>
        <r>
          <rPr>
            <sz val="11"/>
            <color rgb="FF000000"/>
            <rFont val="Calibri"/>
            <family val="2"/>
          </rPr>
          <t>Interés nominal anual utilizado para la simulación.</t>
        </r>
      </text>
    </comment>
    <comment ref="K8" authorId="0" shapeId="0" xr:uid="{00000000-0006-0000-0000-000002000000}">
      <text>
        <r>
          <rPr>
            <sz val="11"/>
            <color rgb="FF000000"/>
            <rFont val="Calibri"/>
            <family val="2"/>
          </rPr>
          <t>Aportación en cada período: mensual, trimestral, semestral o anual.</t>
        </r>
      </text>
    </comment>
    <comment ref="C11" authorId="0" shapeId="0" xr:uid="{00000000-0006-0000-0000-000003000000}">
      <text>
        <r>
          <rPr>
            <sz val="11"/>
            <color rgb="FF000000"/>
            <rFont val="Calibri"/>
            <family val="2"/>
          </rPr>
          <t>Frecuencia de las aportaciones.</t>
        </r>
      </text>
    </comment>
    <comment ref="K11" authorId="0" shapeId="0" xr:uid="{00000000-0006-0000-0000-000006000000}">
      <text>
        <r>
          <rPr>
            <sz val="11"/>
            <color rgb="FF000000"/>
            <rFont val="Calibri"/>
            <family val="2"/>
          </rPr>
          <t>Número de años de la simulación.</t>
        </r>
      </text>
    </comment>
  </commentList>
</comments>
</file>

<file path=xl/sharedStrings.xml><?xml version="1.0" encoding="utf-8"?>
<sst xmlns="http://schemas.openxmlformats.org/spreadsheetml/2006/main" count="39" uniqueCount="38">
  <si>
    <t>Valor</t>
  </si>
  <si>
    <t>Períodos / año</t>
  </si>
  <si>
    <t>Capital inicial</t>
  </si>
  <si>
    <t>Introducción de datos</t>
  </si>
  <si>
    <t>Tipo interés / período</t>
  </si>
  <si>
    <t>Aportaciones periódicas</t>
  </si>
  <si>
    <t>Capital inicial:</t>
  </si>
  <si>
    <t>Aportación periódica:</t>
  </si>
  <si>
    <t>Tipo aportación</t>
  </si>
  <si>
    <t>Intereses</t>
  </si>
  <si>
    <t>Aportación anual</t>
  </si>
  <si>
    <t>Períodos totales</t>
  </si>
  <si>
    <t>Capital final</t>
  </si>
  <si>
    <t>Mensual</t>
  </si>
  <si>
    <t>Aportaciones totales</t>
  </si>
  <si>
    <t>Intereses totales</t>
  </si>
  <si>
    <t>Duración de la inversión:</t>
  </si>
  <si>
    <t>Rentabilidad media</t>
  </si>
  <si>
    <t>Resultado</t>
  </si>
  <si>
    <t>Capital final:</t>
  </si>
  <si>
    <t>Aportaciones periódicas:</t>
  </si>
  <si>
    <t>Intereses:</t>
  </si>
  <si>
    <t>Rentabilidad media:</t>
  </si>
  <si>
    <t>Detalle anual</t>
  </si>
  <si>
    <t>Año</t>
  </si>
  <si>
    <t>Aportación periódica</t>
  </si>
  <si>
    <t>Aportaciones acum.</t>
  </si>
  <si>
    <t>Intereses acum.</t>
  </si>
  <si>
    <t>Capital total</t>
  </si>
  <si>
    <t>Capital inicial serie</t>
  </si>
  <si>
    <t>Aportaciones serie</t>
  </si>
  <si>
    <t>Intereses serie</t>
  </si>
  <si>
    <t>Capital total serie</t>
  </si>
  <si>
    <t>Con los datos que introduzcas en las celdas amarillas, la hoja calculará automáticamente el capital final, la distribución del patrimonio y la evolución anual de tu inversión con interés compuesto.</t>
  </si>
  <si>
    <t>Inversión inicial</t>
  </si>
  <si>
    <t>Frecuencia</t>
  </si>
  <si>
    <t>Interés anual</t>
  </si>
  <si>
    <t>CALCULADORA de interés compuesto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</si>
</sst>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\ \€;[Red]\(#,##0.00\ \€\);\-"/>
    <numFmt numFmtId="165" formatCode="0.0%"/>
  </numFmts>
  <fonts count="16" x14ac:knownFonts="1">
    <font>
      <sz val="11"/>
      <color theme="1"/>
      <name val="Calibri"/>
      <family val="2"/>
      <scheme val="minor"/>
    </font>
    <font>
      <b/>
      <sz val="22"/>
      <color rgb="FF1F2D5A"/>
      <name val="Calibri"/>
      <family val="2"/>
    </font>
    <font>
      <b/>
      <sz val="14"/>
      <color rgb="FFFFFFFF"/>
      <name val="Calibri"/>
      <family val="2"/>
    </font>
    <font>
      <b/>
      <sz val="12"/>
      <color rgb="FF1F2D5A"/>
      <name val="Calibri"/>
      <family val="2"/>
    </font>
    <font>
      <b/>
      <sz val="12"/>
      <color rgb="FF0000FF"/>
      <name val="Calibri"/>
      <family val="2"/>
    </font>
    <font>
      <b/>
      <sz val="12"/>
      <color rgb="FFFFFFFF"/>
      <name val="Calibri"/>
      <family val="2"/>
    </font>
    <font>
      <b/>
      <sz val="20"/>
      <color rgb="FF1F2D5A"/>
      <name val="Calibri"/>
      <family val="2"/>
    </font>
    <font>
      <sz val="11"/>
      <color rgb="FF666666"/>
      <name val="Calibri"/>
      <family val="2"/>
    </font>
    <font>
      <b/>
      <sz val="11"/>
      <color rgb="FFFFFFFF"/>
      <name val="Calibri"/>
      <family val="2"/>
    </font>
    <font>
      <b/>
      <sz val="14"/>
      <color rgb="FF1F2D5A"/>
      <name val="Calibri"/>
      <family val="2"/>
    </font>
    <font>
      <sz val="11"/>
      <color rgb="FF000000"/>
      <name val="Calibri"/>
      <family val="2"/>
    </font>
    <font>
      <b/>
      <sz val="13"/>
      <color rgb="FF1F2D5A"/>
      <name val="Calibri"/>
      <family val="2"/>
    </font>
    <font>
      <sz val="13"/>
      <color theme="1"/>
      <name val="Calibri"/>
      <family val="2"/>
      <scheme val="minor"/>
    </font>
    <font>
      <b/>
      <sz val="13"/>
      <name val="Calibri (Body)"/>
    </font>
    <font>
      <sz val="13"/>
      <color theme="1"/>
      <name val="Calibri (Body)"/>
    </font>
    <font>
      <b/>
      <sz val="20"/>
      <color rgb="FF1F2D5A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1F2D5A"/>
      </patternFill>
    </fill>
    <fill>
      <patternFill patternType="solid">
        <fgColor rgb="FFFFF2B3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D9DCE3"/>
      </left>
      <right style="thin">
        <color rgb="FFD9DCE3"/>
      </right>
      <top/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rgb="FFD9DCE3"/>
      </left>
      <right/>
      <top/>
      <bottom/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1" fillId="0" borderId="0" xfId="0" applyFont="1" applyAlignment="1">
      <alignment horizontal="center"/>
    </xf>
    <xf numFmtId="0" fontId="8" fillId="3" borderId="0" xfId="0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/>
    <xf numFmtId="0" fontId="9" fillId="0" borderId="0" xfId="0" applyFont="1"/>
    <xf numFmtId="4" fontId="0" fillId="0" borderId="0" xfId="0" applyNumberFormat="1"/>
    <xf numFmtId="0" fontId="0" fillId="5" borderId="2" xfId="0" applyFill="1" applyBorder="1"/>
    <xf numFmtId="0" fontId="3" fillId="5" borderId="2" xfId="0" applyFont="1" applyFill="1" applyBorder="1"/>
    <xf numFmtId="0" fontId="0" fillId="2" borderId="2" xfId="0" applyFill="1" applyBorder="1"/>
    <xf numFmtId="0" fontId="0" fillId="0" borderId="2" xfId="0" applyBorder="1"/>
    <xf numFmtId="0" fontId="3" fillId="2" borderId="2" xfId="0" applyFont="1" applyFill="1" applyBorder="1"/>
    <xf numFmtId="0" fontId="3" fillId="5" borderId="2" xfId="0" applyFont="1" applyFill="1" applyBorder="1" applyAlignment="1">
      <alignment vertical="top"/>
    </xf>
    <xf numFmtId="0" fontId="0" fillId="2" borderId="2" xfId="0" applyFill="1" applyBorder="1" applyAlignment="1">
      <alignment vertical="top"/>
    </xf>
    <xf numFmtId="0" fontId="3" fillId="2" borderId="2" xfId="0" applyFont="1" applyFill="1" applyBorder="1" applyAlignment="1">
      <alignment vertical="top"/>
    </xf>
    <xf numFmtId="0" fontId="0" fillId="5" borderId="2" xfId="0" applyFill="1" applyBorder="1" applyAlignment="1">
      <alignment vertical="top"/>
    </xf>
    <xf numFmtId="0" fontId="6" fillId="0" borderId="0" xfId="0" applyFont="1" applyAlignment="1"/>
    <xf numFmtId="0" fontId="0" fillId="0" borderId="0" xfId="0" applyBorder="1"/>
    <xf numFmtId="0" fontId="12" fillId="0" borderId="0" xfId="0" applyFont="1"/>
    <xf numFmtId="0" fontId="14" fillId="0" borderId="0" xfId="0" applyFont="1"/>
    <xf numFmtId="0" fontId="11" fillId="2" borderId="1" xfId="0" applyFont="1" applyFill="1" applyBorder="1"/>
    <xf numFmtId="0" fontId="12" fillId="0" borderId="1" xfId="0" applyFont="1" applyBorder="1"/>
    <xf numFmtId="164" fontId="13" fillId="2" borderId="1" xfId="0" applyNumberFormat="1" applyFont="1" applyFill="1" applyBorder="1" applyAlignment="1">
      <alignment horizontal="center"/>
    </xf>
    <xf numFmtId="10" fontId="13" fillId="2" borderId="1" xfId="0" applyNumberFormat="1" applyFont="1" applyFill="1" applyBorder="1" applyAlignment="1">
      <alignment horizontal="center"/>
    </xf>
    <xf numFmtId="0" fontId="2" fillId="3" borderId="6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7" fillId="0" borderId="0" xfId="0" applyFont="1" applyAlignment="1">
      <alignment horizontal="left" vertical="top" wrapText="1"/>
    </xf>
    <xf numFmtId="0" fontId="11" fillId="2" borderId="7" xfId="0" applyFont="1" applyFill="1" applyBorder="1"/>
    <xf numFmtId="0" fontId="11" fillId="2" borderId="8" xfId="0" applyFont="1" applyFill="1" applyBorder="1"/>
    <xf numFmtId="0" fontId="8" fillId="3" borderId="3" xfId="0" applyFont="1" applyFill="1" applyBorder="1" applyAlignment="1">
      <alignment horizontal="center"/>
    </xf>
    <xf numFmtId="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164" fontId="0" fillId="2" borderId="0" xfId="0" applyNumberFormat="1" applyFill="1" applyBorder="1" applyAlignment="1">
      <alignment horizontal="center"/>
    </xf>
    <xf numFmtId="0" fontId="3" fillId="5" borderId="4" xfId="0" applyFont="1" applyFill="1" applyBorder="1" applyAlignment="1">
      <alignment horizontal="center" vertical="top"/>
    </xf>
    <xf numFmtId="0" fontId="3" fillId="5" borderId="5" xfId="0" applyFont="1" applyFill="1" applyBorder="1" applyAlignment="1">
      <alignment horizontal="center" vertical="top"/>
    </xf>
    <xf numFmtId="0" fontId="5" fillId="6" borderId="0" xfId="0" applyFont="1" applyFill="1" applyBorder="1" applyAlignment="1">
      <alignment horizontal="center"/>
    </xf>
    <xf numFmtId="0" fontId="0" fillId="5" borderId="9" xfId="0" applyFill="1" applyBorder="1" applyAlignment="1">
      <alignment vertical="top"/>
    </xf>
    <xf numFmtId="0" fontId="0" fillId="0" borderId="9" xfId="0" applyBorder="1"/>
    <xf numFmtId="0" fontId="0" fillId="2" borderId="9" xfId="0" applyFill="1" applyBorder="1" applyAlignment="1">
      <alignment vertical="top"/>
    </xf>
    <xf numFmtId="0" fontId="0" fillId="5" borderId="10" xfId="0" applyFill="1" applyBorder="1"/>
    <xf numFmtId="0" fontId="0" fillId="2" borderId="10" xfId="0" applyFill="1" applyBorder="1"/>
    <xf numFmtId="0" fontId="0" fillId="0" borderId="10" xfId="0" applyBorder="1"/>
    <xf numFmtId="0" fontId="15" fillId="0" borderId="0" xfId="0" applyFont="1" applyAlignment="1">
      <alignment horizontal="center"/>
    </xf>
    <xf numFmtId="164" fontId="4" fillId="4" borderId="2" xfId="0" applyNumberFormat="1" applyFont="1" applyFill="1" applyBorder="1" applyAlignment="1" applyProtection="1">
      <alignment horizontal="center"/>
      <protection locked="0"/>
    </xf>
    <xf numFmtId="0" fontId="4" fillId="4" borderId="2" xfId="0" applyFont="1" applyFill="1" applyBorder="1" applyAlignment="1" applyProtection="1">
      <alignment horizontal="center" vertical="top"/>
      <protection locked="0"/>
    </xf>
    <xf numFmtId="165" fontId="4" fillId="4" borderId="2" xfId="0" applyNumberFormat="1" applyFont="1" applyFill="1" applyBorder="1" applyAlignment="1" applyProtection="1">
      <alignment horizontal="center" vertical="top"/>
      <protection locked="0"/>
    </xf>
  </cellXfs>
  <cellStyles count="1">
    <cellStyle name="Normal" xfId="0" builtinId="0"/>
  </cellStyles>
  <dxfs count="15">
    <dxf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none"/>
      </font>
      <fill>
        <patternFill patternType="solid">
          <fgColor indexed="64"/>
          <bgColor rgb="FF1F2D5A"/>
        </patternFill>
      </fill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fill>
        <patternFill patternType="solid">
          <fgColor indexed="64"/>
          <bgColor rgb="FFFFFFFF"/>
        </patternFill>
      </fill>
      <alignment horizontal="center" vertical="bottom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FFFFFF"/>
        <name val="Calibri"/>
        <family val="2"/>
        <scheme val="none"/>
      </font>
      <fill>
        <patternFill patternType="solid">
          <fgColor indexed="64"/>
          <bgColor rgb="FF1F2D5A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rgb="FFD9DCE3"/>
        </left>
        <right style="thin">
          <color rgb="FFD9DCE3"/>
        </right>
        <top/>
        <bottom/>
      </border>
    </dxf>
    <dxf>
      <numFmt numFmtId="164" formatCode="#,##0.00\ \€;[Red]\(#,##0.00\ \€\);\-"/>
      <fill>
        <patternFill patternType="solid">
          <fgColor indexed="64"/>
          <bgColor rgb="FFFFFFFF"/>
        </patternFill>
      </fill>
      <alignment horizontal="center" vertical="bottom" textRotation="0" wrapText="0" indent="0" justifyLastLine="0" shrinkToFit="0" readingOrder="0"/>
    </dxf>
    <dxf>
      <numFmt numFmtId="164" formatCode="#,##0.00\ \€;[Red]\(#,##0.00\ \€\);\-"/>
      <fill>
        <patternFill patternType="solid">
          <fgColor indexed="64"/>
          <bgColor rgb="FFFFFFFF"/>
        </patternFill>
      </fill>
      <alignment horizontal="center" vertical="bottom" textRotation="0" wrapText="0" indent="0" justifyLastLine="0" shrinkToFit="0" readingOrder="0"/>
    </dxf>
    <dxf>
      <numFmt numFmtId="164" formatCode="#,##0.00\ \€;[Red]\(#,##0.00\ \€\);\-"/>
      <fill>
        <patternFill patternType="solid">
          <fgColor indexed="64"/>
          <bgColor rgb="FFFFFFFF"/>
        </patternFill>
      </fill>
      <alignment horizontal="center" vertical="bottom" textRotation="0" wrapText="0" indent="0" justifyLastLine="0" shrinkToFit="0" readingOrder="0"/>
    </dxf>
    <dxf>
      <numFmt numFmtId="164" formatCode="#,##0.00\ \€;[Red]\(#,##0.00\ \€\);\-"/>
      <fill>
        <patternFill patternType="solid">
          <fgColor indexed="64"/>
          <bgColor rgb="FFFFFFFF"/>
        </patternFill>
      </fill>
      <alignment horizontal="center" vertical="bottom" textRotation="0" wrapText="0" indent="0" justifyLastLine="0" shrinkToFit="0" readingOrder="0"/>
    </dxf>
    <dxf>
      <numFmt numFmtId="164" formatCode="#,##0.00\ \€;[Red]\(#,##0.00\ \€\);\-"/>
      <fill>
        <patternFill patternType="solid">
          <fgColor indexed="64"/>
          <bgColor rgb="FFFFFFFF"/>
        </patternFill>
      </fill>
      <alignment horizontal="center" vertical="bottom" textRotation="0" wrapText="0" indent="0" justifyLastLine="0" shrinkToFit="0" readingOrder="0"/>
    </dxf>
    <dxf>
      <numFmt numFmtId="3" formatCode="#,##0"/>
      <fill>
        <patternFill patternType="solid">
          <fgColor indexed="64"/>
          <bgColor rgb="FFFFFFFF"/>
        </patternFill>
      </fill>
      <alignment horizontal="center" vertical="bottom" textRotation="0" wrapText="0" indent="0" justifyLastLine="0" shrinkToFit="0" readingOrder="0"/>
    </dxf>
    <dxf>
      <border outline="0">
        <top style="thin">
          <color rgb="FFD9DCE3"/>
        </top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1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r>
              <a:rPr lang="en-US" sz="1800"/>
              <a:t>Evolución del patrimonio</a:t>
            </a:r>
          </a:p>
        </c:rich>
      </c:tx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0.13241474941739131"/>
          <c:y val="0.18023274796189387"/>
          <c:w val="0.84815206369069451"/>
          <c:h val="0.69360234110721364"/>
        </c:manualLayout>
      </c:layout>
      <c:barChart>
        <c:barDir val="col"/>
        <c:grouping val="stacked"/>
        <c:varyColors val="1"/>
        <c:ser>
          <c:idx val="0"/>
          <c:order val="0"/>
          <c:tx>
            <c:strRef>
              <c:f>Calculadora!$H$30</c:f>
              <c:strCache>
                <c:ptCount val="1"/>
                <c:pt idx="0">
                  <c:v>Capital inicial serie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1"/>
          <c:cat>
            <c:numRef>
              <c:f>Calculadora!$B$31:$B$55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cat>
          <c:val>
            <c:numRef>
              <c:f>Calculadora!$H$31:$H$55</c:f>
              <c:numCache>
                <c:formatCode>#,##0.00</c:formatCode>
                <c:ptCount val="25"/>
                <c:pt idx="0">
                  <c:v>10000</c:v>
                </c:pt>
                <c:pt idx="1">
                  <c:v>10000</c:v>
                </c:pt>
                <c:pt idx="2">
                  <c:v>10000</c:v>
                </c:pt>
                <c:pt idx="3">
                  <c:v>10000</c:v>
                </c:pt>
                <c:pt idx="4">
                  <c:v>10000</c:v>
                </c:pt>
                <c:pt idx="5">
                  <c:v>10000</c:v>
                </c:pt>
                <c:pt idx="6">
                  <c:v>10000</c:v>
                </c:pt>
                <c:pt idx="7">
                  <c:v>10000</c:v>
                </c:pt>
                <c:pt idx="8">
                  <c:v>10000</c:v>
                </c:pt>
                <c:pt idx="9">
                  <c:v>10000</c:v>
                </c:pt>
                <c:pt idx="10">
                  <c:v>10000</c:v>
                </c:pt>
                <c:pt idx="11">
                  <c:v>10000</c:v>
                </c:pt>
                <c:pt idx="12">
                  <c:v>10000</c:v>
                </c:pt>
                <c:pt idx="13">
                  <c:v>10000</c:v>
                </c:pt>
                <c:pt idx="14">
                  <c:v>10000</c:v>
                </c:pt>
                <c:pt idx="15">
                  <c:v>10000</c:v>
                </c:pt>
                <c:pt idx="16">
                  <c:v>10000</c:v>
                </c:pt>
                <c:pt idx="17">
                  <c:v>10000</c:v>
                </c:pt>
                <c:pt idx="18">
                  <c:v>10000</c:v>
                </c:pt>
                <c:pt idx="19">
                  <c:v>10000</c:v>
                </c:pt>
                <c:pt idx="20">
                  <c:v>10000</c:v>
                </c:pt>
                <c:pt idx="21">
                  <c:v>10000</c:v>
                </c:pt>
                <c:pt idx="22">
                  <c:v>10000</c:v>
                </c:pt>
                <c:pt idx="23">
                  <c:v>10000</c:v>
                </c:pt>
                <c:pt idx="24">
                  <c:v>10000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0A4-AF41-8355-9BB6BB950471}"/>
            </c:ext>
          </c:extLst>
        </c:ser>
        <c:ser>
          <c:idx val="1"/>
          <c:order val="1"/>
          <c:tx>
            <c:strRef>
              <c:f>Calculadora!$I$30</c:f>
              <c:strCache>
                <c:ptCount val="1"/>
                <c:pt idx="0">
                  <c:v>Aportaciones serie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1"/>
          <c:cat>
            <c:numRef>
              <c:f>Calculadora!$B$31:$B$55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cat>
          <c:val>
            <c:numRef>
              <c:f>Calculadora!$I$31:$I$55</c:f>
              <c:numCache>
                <c:formatCode>#,##0.00</c:formatCode>
                <c:ptCount val="25"/>
                <c:pt idx="0">
                  <c:v>6000</c:v>
                </c:pt>
                <c:pt idx="1">
                  <c:v>12000</c:v>
                </c:pt>
                <c:pt idx="2">
                  <c:v>18000</c:v>
                </c:pt>
                <c:pt idx="3">
                  <c:v>24000</c:v>
                </c:pt>
                <c:pt idx="4">
                  <c:v>30000</c:v>
                </c:pt>
                <c:pt idx="5">
                  <c:v>36000</c:v>
                </c:pt>
                <c:pt idx="6">
                  <c:v>42000</c:v>
                </c:pt>
                <c:pt idx="7">
                  <c:v>48000</c:v>
                </c:pt>
                <c:pt idx="8">
                  <c:v>54000</c:v>
                </c:pt>
                <c:pt idx="9">
                  <c:v>60000</c:v>
                </c:pt>
                <c:pt idx="10">
                  <c:v>66000</c:v>
                </c:pt>
                <c:pt idx="11">
                  <c:v>72000</c:v>
                </c:pt>
                <c:pt idx="12">
                  <c:v>78000</c:v>
                </c:pt>
                <c:pt idx="13">
                  <c:v>84000</c:v>
                </c:pt>
                <c:pt idx="14">
                  <c:v>90000</c:v>
                </c:pt>
                <c:pt idx="15">
                  <c:v>96000</c:v>
                </c:pt>
                <c:pt idx="16">
                  <c:v>102000</c:v>
                </c:pt>
                <c:pt idx="17">
                  <c:v>108000</c:v>
                </c:pt>
                <c:pt idx="18">
                  <c:v>114000</c:v>
                </c:pt>
                <c:pt idx="19">
                  <c:v>120000</c:v>
                </c:pt>
                <c:pt idx="20">
                  <c:v>126000</c:v>
                </c:pt>
                <c:pt idx="21">
                  <c:v>132000</c:v>
                </c:pt>
                <c:pt idx="22">
                  <c:v>138000</c:v>
                </c:pt>
                <c:pt idx="23">
                  <c:v>144000</c:v>
                </c:pt>
                <c:pt idx="24">
                  <c:v>150000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C0A4-AF41-8355-9BB6BB950471}"/>
            </c:ext>
          </c:extLst>
        </c:ser>
        <c:ser>
          <c:idx val="2"/>
          <c:order val="2"/>
          <c:tx>
            <c:strRef>
              <c:f>Calculadora!$J$30</c:f>
              <c:strCache>
                <c:ptCount val="1"/>
                <c:pt idx="0">
                  <c:v>Intereses serie</c:v>
                </c:pt>
              </c:strCache>
            </c:strRef>
          </c:tx>
          <c:spPr>
            <a:solidFill>
              <a:schemeClr val="accent6"/>
            </a:solidFill>
            <a:ln>
              <a:noFill/>
            </a:ln>
            <a:effectLst/>
          </c:spPr>
          <c:invertIfNegative val="1"/>
          <c:cat>
            <c:numRef>
              <c:f>Calculadora!$B$31:$B$55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cat>
          <c:val>
            <c:numRef>
              <c:f>Calculadora!$J$31:$J$55</c:f>
              <c:numCache>
                <c:formatCode>#,##0.00</c:formatCode>
                <c:ptCount val="25"/>
                <c:pt idx="0">
                  <c:v>651.04672462534654</c:v>
                </c:pt>
                <c:pt idx="1">
                  <c:v>1642.3736225826069</c:v>
                </c:pt>
                <c:pt idx="2">
                  <c:v>2991.3900733509581</c:v>
                </c:pt>
                <c:pt idx="3">
                  <c:v>4716.3961533047186</c:v>
                </c:pt>
                <c:pt idx="4">
                  <c:v>6836.6282054568292</c:v>
                </c:pt>
                <c:pt idx="5">
                  <c:v>9372.306740637141</c:v>
                </c:pt>
                <c:pt idx="6">
                  <c:v>12344.686789385632</c:v>
                </c:pt>
                <c:pt idx="7">
                  <c:v>15776.1108299443</c:v>
                </c:pt>
                <c:pt idx="8">
                  <c:v>19690.064424145356</c:v>
                </c:pt>
                <c:pt idx="9">
                  <c:v>24111.234699737193</c:v>
                </c:pt>
                <c:pt idx="10">
                  <c:v>29065.571824776969</c:v>
                </c:pt>
                <c:pt idx="11">
                  <c:v>34580.353627170145</c:v>
                </c:pt>
                <c:pt idx="12">
                  <c:v>40684.253520267797</c:v>
                </c:pt>
                <c:pt idx="13">
                  <c:v>47407.411903666827</c:v>
                </c:pt>
                <c:pt idx="14">
                  <c:v>54781.51121701044</c:v>
                </c:pt>
                <c:pt idx="15">
                  <c:v>62839.854833683523</c:v>
                </c:pt>
                <c:pt idx="16">
                  <c:v>71617.44999085911</c:v>
                </c:pt>
                <c:pt idx="17">
                  <c:v>81151.094962403789</c:v>
                </c:pt>
                <c:pt idx="18">
                  <c:v>91479.470691713621</c:v>
                </c:pt>
                <c:pt idx="19">
                  <c:v>102643.23711266107</c:v>
                </c:pt>
                <c:pt idx="20">
                  <c:v>114685.13439850291</c:v>
                </c:pt>
                <c:pt idx="21">
                  <c:v>127650.08939087571</c:v>
                </c:pt>
                <c:pt idx="22">
                  <c:v>141585.32747389999</c:v>
                </c:pt>
                <c:pt idx="23">
                  <c:v>156540.49017197598</c:v>
                </c:pt>
                <c:pt idx="24">
                  <c:v>172567.75876410608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C0A4-AF41-8355-9BB6BB9504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10"/>
        <c:axId val="100"/>
      </c:barChart>
      <c:lineChart>
        <c:grouping val="standard"/>
        <c:varyColors val="1"/>
        <c:ser>
          <c:idx val="3"/>
          <c:order val="3"/>
          <c:tx>
            <c:strRef>
              <c:f>Calculadora!$K$30</c:f>
              <c:strCache>
                <c:ptCount val="1"/>
                <c:pt idx="0">
                  <c:v>Capital total serie</c:v>
                </c:pt>
              </c:strCache>
            </c:strRef>
          </c:tx>
          <c:spPr>
            <a:ln w="28575" cap="rnd" cmpd="sng" algn="ctr">
              <a:solidFill>
                <a:schemeClr val="accent2">
                  <a:lumMod val="60000"/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  <c:marker>
            <c:symbol val="circle"/>
            <c:size val="6"/>
            <c:spPr>
              <a:solidFill>
                <a:schemeClr val="accent2">
                  <a:lumMod val="60000"/>
                </a:schemeClr>
              </a:solidFill>
              <a:ln w="9525" cap="flat" cmpd="sng" algn="ctr">
                <a:solidFill>
                  <a:schemeClr val="accent2">
                    <a:lumMod val="60000"/>
                    <a:shade val="95000"/>
                    <a:satMod val="105000"/>
                  </a:schemeClr>
                </a:solidFill>
                <a:prstDash val="solid"/>
                <a:round/>
              </a:ln>
              <a:effectLst/>
            </c:spPr>
          </c:marker>
          <c:cat>
            <c:numRef>
              <c:f>Calculadora!$B$31:$B$55</c:f>
              <c:numCache>
                <c:formatCode>#,##0</c:formatCode>
                <c:ptCount val="25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</c:numCache>
            </c:numRef>
          </c:cat>
          <c:val>
            <c:numRef>
              <c:f>Calculadora!$K$31:$K$55</c:f>
              <c:numCache>
                <c:formatCode>#,##0.00</c:formatCode>
                <c:ptCount val="25"/>
                <c:pt idx="0">
                  <c:v>16651.046724625347</c:v>
                </c:pt>
                <c:pt idx="1">
                  <c:v>23642.373622582607</c:v>
                </c:pt>
                <c:pt idx="2">
                  <c:v>30991.390073350958</c:v>
                </c:pt>
                <c:pt idx="3">
                  <c:v>38716.396153304719</c:v>
                </c:pt>
                <c:pt idx="4">
                  <c:v>46836.628205456829</c:v>
                </c:pt>
                <c:pt idx="5">
                  <c:v>55372.306740637141</c:v>
                </c:pt>
                <c:pt idx="6">
                  <c:v>64344.686789385632</c:v>
                </c:pt>
                <c:pt idx="7">
                  <c:v>73776.1108299443</c:v>
                </c:pt>
                <c:pt idx="8">
                  <c:v>83690.064424145356</c:v>
                </c:pt>
                <c:pt idx="9">
                  <c:v>94111.234699737193</c:v>
                </c:pt>
                <c:pt idx="10">
                  <c:v>105065.57182477697</c:v>
                </c:pt>
                <c:pt idx="11">
                  <c:v>116580.35362717015</c:v>
                </c:pt>
                <c:pt idx="12">
                  <c:v>128684.2535202678</c:v>
                </c:pt>
                <c:pt idx="13">
                  <c:v>141407.41190366683</c:v>
                </c:pt>
                <c:pt idx="14">
                  <c:v>154781.51121701044</c:v>
                </c:pt>
                <c:pt idx="15">
                  <c:v>168839.85483368352</c:v>
                </c:pt>
                <c:pt idx="16">
                  <c:v>183617.44999085911</c:v>
                </c:pt>
                <c:pt idx="17">
                  <c:v>199151.09496240379</c:v>
                </c:pt>
                <c:pt idx="18">
                  <c:v>215479.47069171362</c:v>
                </c:pt>
                <c:pt idx="19">
                  <c:v>232643.23711266107</c:v>
                </c:pt>
                <c:pt idx="20">
                  <c:v>250685.13439850291</c:v>
                </c:pt>
                <c:pt idx="21">
                  <c:v>269650.08939087571</c:v>
                </c:pt>
                <c:pt idx="22">
                  <c:v>289585.32747389999</c:v>
                </c:pt>
                <c:pt idx="23">
                  <c:v>310540.49017197598</c:v>
                </c:pt>
                <c:pt idx="24">
                  <c:v>332567.75876410608</c:v>
                </c:pt>
              </c:numCache>
            </c:numRef>
          </c:val>
          <c:smooth val="1"/>
          <c:extLst>
            <c:ext xmlns:c16="http://schemas.microsoft.com/office/drawing/2014/chart" uri="{C3380CC4-5D6E-409C-BE32-E72D297353CC}">
              <c16:uniqueId val="{00000003-C0A4-AF41-8355-9BB6BB9504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0"/>
        <c:axId val="200"/>
      </c:lineChart>
      <c:catAx>
        <c:axId val="1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100"/>
        <c:crosses val="autoZero"/>
        <c:auto val="1"/>
        <c:lblAlgn val="ctr"/>
        <c:lblOffset val="100"/>
        <c:noMultiLvlLbl val="1"/>
      </c:catAx>
      <c:valAx>
        <c:axId val="10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€</a:t>
                </a:r>
              </a:p>
            </c:rich>
          </c:tx>
          <c:overlay val="1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#,##0.00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shade val="95000"/>
                <a:satMod val="105000"/>
              </a:schemeClr>
            </a:solidFill>
            <a:prstDash val="solid"/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0" i="0" u="none" strike="noStrike" kern="120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0"/>
        <c:crosses val="autoZero"/>
        <c:crossBetween val="between"/>
      </c:valAx>
      <c:valAx>
        <c:axId val="200"/>
        <c:scaling>
          <c:orientation val="minMax"/>
        </c:scaling>
        <c:delete val="1"/>
        <c:axPos val="l"/>
        <c:majorGridlines>
          <c:spPr>
            <a:ln w="9525" cap="flat" cmpd="sng" algn="ctr">
              <a:solidFill>
                <a:schemeClr val="tx1">
                  <a:shade val="95000"/>
                  <a:satMod val="105000"/>
                </a:schemeClr>
              </a:solidFill>
              <a:prstDash val="solid"/>
              <a:round/>
            </a:ln>
            <a:effectLst/>
          </c:spPr>
        </c:majorGridlines>
        <c:numFmt formatCode="#,##0.00" sourceLinked="1"/>
        <c:majorTickMark val="none"/>
        <c:minorTickMark val="none"/>
        <c:tickLblPos val="nextTo"/>
        <c:crossAx val="10"/>
        <c:crosses val="autoZero"/>
        <c:crossBetween val="between"/>
      </c:valAx>
      <c:spPr>
        <a:solidFill>
          <a:schemeClr val="bg1"/>
        </a:solidFill>
        <a:ln>
          <a:noFill/>
        </a:ln>
        <a:effectLst/>
      </c:spPr>
    </c:plotArea>
    <c:legend>
      <c:legendPos val="b"/>
      <c:overlay val="1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chemeClr val="tx1"/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showDLblsOverMax val="1"/>
  </c:chart>
  <c:spPr>
    <a:solidFill>
      <a:schemeClr val="bg1"/>
    </a:solidFill>
    <a:ln w="9525" cap="flat" cmpd="sng" algn="ctr">
      <a:solidFill>
        <a:schemeClr val="tx1">
          <a:tint val="75000"/>
          <a:shade val="95000"/>
          <a:satMod val="105000"/>
        </a:schemeClr>
      </a:solidFill>
      <a:prstDash val="solid"/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">
  <cs:axisTitle>
    <cs:lnRef idx="0"/>
    <cs:fillRef idx="0"/>
    <cs:effectRef idx="0"/>
    <cs:fontRef idx="minor">
      <a:schemeClr val="tx1"/>
    </cs:fontRef>
    <cs:defRPr sz="1000" b="1" kern="1200"/>
  </cs:axisTitle>
  <cs:category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categoryAxis>
  <cs:chartArea mods="allowNoFillOverride allowNoLineOverride">
    <cs:lnRef idx="1">
      <a:schemeClr val="tx1">
        <a:tint val="75000"/>
      </a:schemeClr>
    </cs:lnRef>
    <cs:fillRef idx="1">
      <a:schemeClr val="bg1"/>
    </cs:fillRef>
    <cs:effectRef idx="0"/>
    <cs:fontRef idx="minor">
      <a:schemeClr val="tx1"/>
    </cs:fontRef>
    <cs:spPr>
      <a:ln>
        <a:round/>
      </a:ln>
    </cs:spPr>
    <cs:defRPr sz="1000" kern="1200"/>
  </cs:chartArea>
  <cs:dataLabel>
    <cs:lnRef idx="0"/>
    <cs:fillRef idx="0"/>
    <cs:effectRef idx="0"/>
    <cs:fontRef idx="minor">
      <a:schemeClr val="tx1"/>
    </cs:fontRef>
    <cs:defRPr sz="1000" kern="1200"/>
  </cs:dataLabel>
  <cs:dataLabelCallout>
    <cs:lnRef idx="0"/>
    <cs:fillRef idx="0"/>
    <cs:effectRef idx="0"/>
    <cs:fontRef idx="minor">
      <a:schemeClr val="dk1"/>
    </cs:fontRef>
    <cs:spPr>
      <a:solidFill>
        <a:schemeClr val="lt1"/>
      </a:solidFill>
      <a:ln>
        <a:solidFill>
          <a:schemeClr val="dk1">
            <a:lumMod val="65000"/>
            <a:lumOff val="35000"/>
          </a:schemeClr>
        </a:solidFill>
      </a:ln>
    </cs:spPr>
    <cs:defRPr sz="1000" kern="1200"/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1">
      <cs:styleClr val="auto"/>
    </cs:lnRef>
    <cs:lineWidthScale>3</cs:lineWidthScale>
    <cs:fillRef idx="0"/>
    <cs:effectRef idx="0"/>
    <cs:fontRef idx="minor">
      <a:schemeClr val="tx1"/>
    </cs:fontRef>
    <cs:spPr>
      <a:ln cap="rnd">
        <a:round/>
      </a:ln>
    </cs:spPr>
  </cs:dataPointLine>
  <cs:dataPointMarker>
    <cs:lnRef idx="1">
      <cs:styleClr val="auto"/>
    </cs:lnRef>
    <cs:fillRef idx="1">
      <cs:styleClr val="auto"/>
    </cs:fillRef>
    <cs:effectRef idx="0"/>
    <cs:fontRef idx="minor">
      <a:schemeClr val="tx1"/>
    </cs:fontRef>
    <cs:spPr>
      <a:ln>
        <a:round/>
      </a:ln>
    </cs:spPr>
  </cs:dataPointMarker>
  <cs:dataPointMarkerLayout/>
  <cs:dataPointWireframe>
    <cs:lnRef idx="1">
      <cs:styleClr val="auto"/>
    </cs:lnRef>
    <cs:fillRef idx="0"/>
    <cs:effectRef idx="0"/>
    <cs:fontRef idx="minor">
      <a:schemeClr val="tx1"/>
    </cs:fontRef>
    <cs:spPr>
      <a:ln>
        <a:round/>
      </a:ln>
    </cs:spPr>
  </cs:dataPointWireframe>
  <cs:dataTable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  <cs:defRPr sz="1000" kern="1200"/>
  </cs:dataTable>
  <cs:downBar>
    <cs:lnRef idx="1">
      <a:schemeClr val="tx1"/>
    </cs:lnRef>
    <cs:fillRef idx="1">
      <a:schemeClr val="dk1">
        <a:tint val="95000"/>
      </a:schemeClr>
    </cs:fillRef>
    <cs:effectRef idx="0"/>
    <cs:fontRef idx="minor">
      <a:schemeClr val="tx1"/>
    </cs:fontRef>
    <cs:spPr>
      <a:ln>
        <a:round/>
      </a:ln>
    </cs:spPr>
  </cs:downBar>
  <cs:drop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dropLine>
  <cs:errorBar>
    <cs:lnRef idx="1">
      <a:schemeClr val="tx1"/>
    </cs:lnRef>
    <cs:fillRef idx="1">
      <a:schemeClr val="tx1"/>
    </cs:fillRef>
    <cs:effectRef idx="0"/>
    <cs:fontRef idx="minor">
      <a:schemeClr val="tx1"/>
    </cs:fontRef>
    <cs:spPr>
      <a:ln>
        <a:round/>
      </a:ln>
    </cs:spPr>
  </cs:errorBar>
  <cs:floor>
    <cs:lnRef idx="1">
      <a:schemeClr val="tx1">
        <a:tint val="75000"/>
      </a:schemeClr>
    </cs:lnRef>
    <cs:fillRef idx="0"/>
    <cs:effectRef idx="0"/>
    <cs:fontRef idx="minor">
      <a:schemeClr val="tx1"/>
    </cs:fontRef>
    <cs:spPr>
      <a:ln>
        <a:round/>
      </a:ln>
    </cs:spPr>
  </cs:floor>
  <cs:gridlineMajor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gridlineMajor>
  <cs:gridlineMinor>
    <cs:lnRef idx="1">
      <a:schemeClr val="tx1">
        <a:tint val="50000"/>
      </a:schemeClr>
    </cs:lnRef>
    <cs:fillRef idx="0"/>
    <cs:effectRef idx="0"/>
    <cs:fontRef idx="minor">
      <a:schemeClr val="tx1"/>
    </cs:fontRef>
    <cs:spPr>
      <a:ln>
        <a:round/>
      </a:ln>
    </cs:spPr>
  </cs:gridlineMinor>
  <cs:hiLo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hiLoLine>
  <cs:leader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leaderLine>
  <cs:legend>
    <cs:lnRef idx="0"/>
    <cs:fillRef idx="0"/>
    <cs:effectRef idx="0"/>
    <cs:fontRef idx="minor">
      <a:schemeClr val="tx1"/>
    </cs:fontRef>
    <cs:defRPr sz="1000" kern="1200"/>
  </cs:legend>
  <cs:plotArea mods="allowNoFillOverride allowNoLineOverride">
    <cs:lnRef idx="0"/>
    <cs:fillRef idx="1">
      <a:schemeClr val="bg1"/>
    </cs:fillRef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seriesAxis>
  <cs:seriesLine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</cs:seriesLine>
  <cs:title>
    <cs:lnRef idx="0"/>
    <cs:fillRef idx="0"/>
    <cs:effectRef idx="0"/>
    <cs:fontRef idx="minor">
      <a:schemeClr val="tx1"/>
    </cs:fontRef>
    <cs:defRPr sz="1000" b="1" kern="1200"/>
  </cs:title>
  <cs:trendline>
    <cs:lnRef idx="1">
      <a:schemeClr val="tx1"/>
    </cs:lnRef>
    <cs:fillRef idx="0"/>
    <cs:effectRef idx="0"/>
    <cs:fontRef idx="minor">
      <a:schemeClr val="tx1"/>
    </cs:fontRef>
    <cs:spPr>
      <a:ln cap="rnd">
        <a:round/>
      </a:ln>
    </cs:spPr>
  </cs:trendline>
  <cs:trendlineLabel>
    <cs:lnRef idx="0"/>
    <cs:fillRef idx="0"/>
    <cs:effectRef idx="0"/>
    <cs:fontRef idx="minor">
      <a:schemeClr val="tx1"/>
    </cs:fontRef>
    <cs:defRPr sz="1000" kern="1200"/>
  </cs:trendlineLabel>
  <cs:upBar>
    <cs:lnRef idx="1">
      <a:schemeClr val="tx1"/>
    </cs:lnRef>
    <cs:fillRef idx="1">
      <a:schemeClr val="dk1">
        <a:tint val="5000"/>
      </a:schemeClr>
    </cs:fillRef>
    <cs:effectRef idx="0"/>
    <cs:fontRef idx="minor">
      <a:schemeClr val="tx1"/>
    </cs:fontRef>
    <cs:spPr>
      <a:ln>
        <a:round/>
      </a:ln>
    </cs:spPr>
  </cs:upBar>
  <cs:valueAxis>
    <cs:lnRef idx="1">
      <a:schemeClr val="tx1"/>
    </cs:lnRef>
    <cs:fillRef idx="0"/>
    <cs:effectRef idx="0"/>
    <cs:fontRef idx="minor">
      <a:schemeClr val="tx1"/>
    </cs:fontRef>
    <cs:spPr>
      <a:ln>
        <a:round/>
      </a:ln>
    </cs:spPr>
    <cs:defRPr sz="10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4</xdr:col>
      <xdr:colOff>357188</xdr:colOff>
      <xdr:row>14</xdr:row>
      <xdr:rowOff>171980</xdr:rowOff>
    </xdr:from>
    <xdr:ext cx="8069792" cy="3055936"/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0BCFD0D-5098-FB40-92DE-BDBD09B50CAA}" name="Table1" displayName="Table1" ref="B30:G80" totalsRowShown="0" headerRowDxfId="7" dataDxfId="6" tableBorderDxfId="14">
  <autoFilter ref="B30:G80" xr:uid="{A0BCFD0D-5098-FB40-92DE-BDBD09B50CAA}"/>
  <tableColumns count="6">
    <tableColumn id="1" xr3:uid="{6ED9F70F-B801-3D49-B3A0-0E4EF8FE683E}" name="Año" dataDxfId="13"/>
    <tableColumn id="2" xr3:uid="{601C546E-C421-4843-9CFB-1A1A8249A5EE}" name="Aportación periódica" dataDxfId="12">
      <calculatedColumnFormula>IF(B31&lt;=$K$11,$P$8,"")</calculatedColumnFormula>
    </tableColumn>
    <tableColumn id="3" xr3:uid="{FF4919DC-EBC8-854E-88DA-C3E3A70ECA59}" name="Aportaciones acum." dataDxfId="11">
      <calculatedColumnFormula>IF(B31&lt;=$K$11,$P$8*B31,"")</calculatedColumnFormula>
    </tableColumn>
    <tableColumn id="4" xr3:uid="{69A17963-C261-6D4D-B4EB-1DF1C368ABE1}" name="Intereses" dataDxfId="10"/>
    <tableColumn id="5" xr3:uid="{F3CD75DD-76D2-AF40-99B3-6BCB7B896948}" name="Intereses acum." dataDxfId="9">
      <calculatedColumnFormula>IF(B31&lt;=$K$11,G31-$C$8-D31,"")</calculatedColumnFormula>
    </tableColumn>
    <tableColumn id="6" xr3:uid="{F8671419-A39C-8144-938F-FE89233B1BAA}" name="Capital total" dataDxfId="8">
      <calculatedColumnFormula>IF(B31&lt;=$K$11,IF($P$6=0,$C$8+$K$8*($P$5*B31),$C$8*(1+$P$6)^($P$5*B31)+$K$8*(((1+$P$6)^($P$5*B31)-1)/$P$6)*IF($P$7=1,1+$P$6,1)),"")</calculatedColumnFormula>
    </tableColumn>
  </tableColumns>
  <tableStyleInfo name="TableStyleMedium9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E3A635D2-AD22-D846-BAE8-34B021D7FC6F}" name="Table2" displayName="Table2" ref="H30:K80" totalsRowShown="0" headerRowDxfId="1" dataDxfId="0">
  <autoFilter ref="H30:K80" xr:uid="{E3A635D2-AD22-D846-BAE8-34B021D7FC6F}"/>
  <tableColumns count="4">
    <tableColumn id="1" xr3:uid="{F6864CF0-6FB5-684B-886C-F3351A19A638}" name="Capital inicial serie" dataDxfId="5">
      <calculatedColumnFormula>IF(B31&lt;=$K$11,$C$8,"")</calculatedColumnFormula>
    </tableColumn>
    <tableColumn id="2" xr3:uid="{C59AE65E-555F-6B48-A422-9AC63B60D2FA}" name="Aportaciones serie" dataDxfId="4">
      <calculatedColumnFormula>IF(B31&lt;=$K$11,D31,"")</calculatedColumnFormula>
    </tableColumn>
    <tableColumn id="3" xr3:uid="{76457C24-044C-534D-8C6C-56F1351DBBF4}" name="Intereses serie" dataDxfId="3">
      <calculatedColumnFormula>IF(B31&lt;=$K$11,F31,"")</calculatedColumnFormula>
    </tableColumn>
    <tableColumn id="4" xr3:uid="{8E924BC5-779E-A344-A812-52FC9AD2CC99}" name="Capital total serie" dataDxfId="2">
      <calculatedColumnFormula>IF(B31&lt;=$K$11,G31,"")</calculatedColumnFormula>
    </tableColumn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1.xml"/><Relationship Id="rId5" Type="http://schemas.openxmlformats.org/officeDocument/2006/relationships/comments" Target="../comments1.xml"/><Relationship Id="rId4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T89"/>
  <sheetViews>
    <sheetView showGridLines="0" tabSelected="1" zoomScale="96" zoomScaleNormal="96" workbookViewId="0">
      <pane xSplit="1" ySplit="6" topLeftCell="B7" activePane="bottomRight" state="frozen"/>
      <selection pane="topRight"/>
      <selection pane="bottomLeft"/>
      <selection pane="bottomRight" activeCell="C8" sqref="C8"/>
    </sheetView>
  </sheetViews>
  <sheetFormatPr baseColWidth="10" defaultColWidth="8.83203125" defaultRowHeight="15" x14ac:dyDescent="0.2"/>
  <cols>
    <col min="1" max="1" width="6.83203125" customWidth="1"/>
    <col min="2" max="3" width="17" customWidth="1"/>
    <col min="4" max="4" width="15.33203125" customWidth="1"/>
    <col min="5" max="7" width="14.6640625" customWidth="1"/>
    <col min="8" max="8" width="16.1640625" customWidth="1"/>
    <col min="9" max="9" width="18.5" customWidth="1"/>
    <col min="10" max="10" width="14.5" customWidth="1"/>
    <col min="11" max="11" width="17.5" customWidth="1"/>
    <col min="12" max="12" width="14" hidden="1" customWidth="1"/>
    <col min="13" max="13" width="20.1640625" bestFit="1" customWidth="1"/>
    <col min="14" max="14" width="3.5" customWidth="1"/>
    <col min="15" max="15" width="0.1640625" hidden="1" customWidth="1"/>
    <col min="16" max="16" width="8.83203125" hidden="1" customWidth="1"/>
    <col min="17" max="20" width="0.1640625" hidden="1" customWidth="1"/>
  </cols>
  <sheetData>
    <row r="2" spans="2:19" ht="28" customHeight="1" x14ac:dyDescent="0.35">
      <c r="B2" s="3" t="s">
        <v>37</v>
      </c>
      <c r="C2" s="3"/>
      <c r="D2" s="3"/>
      <c r="E2" s="3"/>
      <c r="F2" s="3"/>
      <c r="G2" s="3"/>
      <c r="H2" s="3"/>
      <c r="I2" s="3"/>
      <c r="J2" s="3"/>
      <c r="K2" s="3"/>
      <c r="P2" s="6"/>
      <c r="S2" t="s">
        <v>0</v>
      </c>
    </row>
    <row r="3" spans="2:19" ht="28" customHeight="1" x14ac:dyDescent="0.35">
      <c r="B3" s="1"/>
      <c r="P3" s="6"/>
    </row>
    <row r="4" spans="2:19" ht="28" customHeight="1" x14ac:dyDescent="0.2">
      <c r="B4" s="26" t="s">
        <v>33</v>
      </c>
      <c r="C4" s="26"/>
      <c r="D4" s="26"/>
      <c r="E4" s="26"/>
      <c r="F4" s="26"/>
      <c r="G4" s="26"/>
      <c r="H4" s="26"/>
      <c r="I4" s="26"/>
      <c r="J4" s="26"/>
      <c r="K4" s="26"/>
      <c r="P4" s="6"/>
    </row>
    <row r="5" spans="2:19" x14ac:dyDescent="0.2">
      <c r="B5" s="26"/>
      <c r="C5" s="26"/>
      <c r="D5" s="26"/>
      <c r="E5" s="26"/>
      <c r="F5" s="26"/>
      <c r="G5" s="26"/>
      <c r="H5" s="26"/>
      <c r="I5" s="26"/>
      <c r="J5" s="26"/>
      <c r="K5" s="26"/>
      <c r="O5" t="s">
        <v>1</v>
      </c>
      <c r="P5" s="6">
        <f>IF($C$11="Mensual",12,IF($C$11="Trimestral",4,IF($C$11="Semestral",2,1)))</f>
        <v>12</v>
      </c>
      <c r="R5" t="s">
        <v>2</v>
      </c>
      <c r="S5">
        <f>C8</f>
        <v>10000</v>
      </c>
    </row>
    <row r="6" spans="2:19" ht="28" customHeight="1" x14ac:dyDescent="0.2">
      <c r="B6" s="24" t="s">
        <v>3</v>
      </c>
      <c r="C6" s="25"/>
      <c r="D6" s="25"/>
      <c r="E6" s="25"/>
      <c r="F6" s="25"/>
      <c r="G6" s="25"/>
      <c r="H6" s="25"/>
      <c r="I6" s="25"/>
      <c r="J6" s="25"/>
      <c r="K6" s="25"/>
      <c r="O6" t="s">
        <v>4</v>
      </c>
      <c r="P6" s="6">
        <f>IF($C$11="Mensual",$G$8/12,IF($C$11="Trimestral",$G$8/4,IF($C$11="Semestral",$G$8/2,$G$8)))</f>
        <v>4.1666666666666666E-3</v>
      </c>
      <c r="R6" t="s">
        <v>5</v>
      </c>
      <c r="S6">
        <f>P11</f>
        <v>150000</v>
      </c>
    </row>
    <row r="7" spans="2:19" x14ac:dyDescent="0.2">
      <c r="B7" s="7"/>
      <c r="C7" s="9"/>
      <c r="D7" s="9"/>
      <c r="E7" s="10"/>
      <c r="F7" s="9"/>
      <c r="G7" s="10"/>
      <c r="H7" s="10"/>
      <c r="I7" s="10"/>
      <c r="J7" s="10"/>
      <c r="O7" t="s">
        <v>8</v>
      </c>
      <c r="P7" s="6">
        <f>IF($G$11="Comienzo del período",1,0)</f>
        <v>0</v>
      </c>
      <c r="R7" t="s">
        <v>9</v>
      </c>
      <c r="S7">
        <f>P12</f>
        <v>172567.75876410608</v>
      </c>
    </row>
    <row r="8" spans="2:19" ht="16" x14ac:dyDescent="0.2">
      <c r="B8" s="8" t="s">
        <v>34</v>
      </c>
      <c r="C8" s="43">
        <v>10000</v>
      </c>
      <c r="E8" s="33" t="s">
        <v>36</v>
      </c>
      <c r="F8" s="34"/>
      <c r="G8" s="45">
        <v>0.05</v>
      </c>
      <c r="I8" s="11" t="s">
        <v>7</v>
      </c>
      <c r="K8" s="43">
        <v>500</v>
      </c>
      <c r="O8" t="s">
        <v>10</v>
      </c>
      <c r="P8" s="6">
        <f>$K$8*$P$5</f>
        <v>6000</v>
      </c>
    </row>
    <row r="9" spans="2:19" x14ac:dyDescent="0.2">
      <c r="B9" s="7"/>
      <c r="C9" s="9"/>
      <c r="E9" s="10"/>
      <c r="F9" s="10"/>
      <c r="G9" s="9"/>
      <c r="H9" s="9"/>
      <c r="I9" s="10"/>
      <c r="J9" s="10"/>
      <c r="O9" t="s">
        <v>11</v>
      </c>
      <c r="P9" s="6">
        <f>$K$11*$P$5</f>
        <v>300</v>
      </c>
    </row>
    <row r="10" spans="2:19" x14ac:dyDescent="0.2">
      <c r="B10" s="7"/>
      <c r="C10" s="9"/>
      <c r="E10" s="10"/>
      <c r="F10" s="10"/>
      <c r="G10" s="9"/>
      <c r="H10" s="9"/>
      <c r="I10" s="10"/>
      <c r="J10" s="10"/>
      <c r="O10" t="s">
        <v>12</v>
      </c>
      <c r="P10" s="6">
        <f>IF($P$6=0,$C$8+$K$8*$P$9,$C$8*(1+$P$6)^$P$9+$K$8*(((1+$P$6)^$P$9-1)/$P$6)*IF($P$7=1,1+$P$6,1))</f>
        <v>332567.75876410608</v>
      </c>
    </row>
    <row r="11" spans="2:19" ht="16" x14ac:dyDescent="0.2">
      <c r="B11" s="12" t="s">
        <v>35</v>
      </c>
      <c r="C11" s="44" t="s">
        <v>13</v>
      </c>
      <c r="E11" s="14"/>
      <c r="F11" s="10"/>
      <c r="G11" s="9"/>
      <c r="I11" s="14" t="s">
        <v>16</v>
      </c>
      <c r="J11" s="10"/>
      <c r="K11" s="44">
        <v>25</v>
      </c>
      <c r="O11" t="s">
        <v>14</v>
      </c>
      <c r="P11" s="6">
        <f>$K$8*$P$9</f>
        <v>150000</v>
      </c>
    </row>
    <row r="12" spans="2:19" x14ac:dyDescent="0.2">
      <c r="B12" s="15"/>
      <c r="C12" s="10"/>
      <c r="D12" s="13"/>
      <c r="E12" s="10"/>
      <c r="F12" s="10"/>
      <c r="G12" s="13"/>
      <c r="H12" s="13"/>
      <c r="I12" s="10"/>
      <c r="J12" s="10"/>
      <c r="O12" t="s">
        <v>15</v>
      </c>
      <c r="P12" s="6">
        <f>$P$10-$C$8-$P$11</f>
        <v>172567.75876410608</v>
      </c>
    </row>
    <row r="13" spans="2:19" x14ac:dyDescent="0.2">
      <c r="B13" s="36"/>
      <c r="C13" s="37"/>
      <c r="D13" s="38"/>
      <c r="E13" s="37"/>
      <c r="F13" s="37"/>
      <c r="G13" s="38"/>
      <c r="H13" s="38"/>
      <c r="I13" s="37"/>
      <c r="J13" s="37"/>
      <c r="O13" t="s">
        <v>17</v>
      </c>
      <c r="P13" s="6">
        <f>IF(($C$8+$P$11)=0,0,$P$12/($C$8+$P$11)/$K$11)</f>
        <v>4.3141939691026518E-2</v>
      </c>
    </row>
    <row r="14" spans="2:19" ht="16" x14ac:dyDescent="0.2">
      <c r="B14" s="35"/>
      <c r="C14" s="35"/>
      <c r="D14" s="35"/>
      <c r="E14" s="35"/>
      <c r="F14" s="35"/>
      <c r="G14" s="35"/>
      <c r="H14" s="35"/>
      <c r="I14" s="35"/>
      <c r="J14" s="35"/>
      <c r="K14" s="35"/>
      <c r="P14" s="6"/>
    </row>
    <row r="15" spans="2:19" x14ac:dyDescent="0.2">
      <c r="B15" s="39"/>
      <c r="C15" s="40"/>
      <c r="D15" s="40"/>
      <c r="E15" s="40"/>
      <c r="F15" s="40"/>
      <c r="G15" s="41"/>
      <c r="H15" s="41"/>
      <c r="I15" s="41"/>
      <c r="J15" s="41"/>
    </row>
    <row r="16" spans="2:19" ht="26" x14ac:dyDescent="0.3">
      <c r="B16" s="42" t="s">
        <v>18</v>
      </c>
      <c r="C16" s="42"/>
      <c r="D16" s="42"/>
    </row>
    <row r="18" spans="2:11" ht="17" x14ac:dyDescent="0.2">
      <c r="B18" s="27" t="s">
        <v>19</v>
      </c>
      <c r="C18" s="28"/>
      <c r="D18" s="22">
        <f>P10</f>
        <v>332567.75876410608</v>
      </c>
    </row>
    <row r="19" spans="2:11" ht="26" x14ac:dyDescent="0.3">
      <c r="B19" s="18"/>
      <c r="C19" s="18"/>
      <c r="D19" s="19"/>
      <c r="E19" s="16"/>
      <c r="F19" s="16"/>
      <c r="G19" s="16"/>
    </row>
    <row r="20" spans="2:11" ht="17" x14ac:dyDescent="0.2">
      <c r="B20" s="27" t="s">
        <v>6</v>
      </c>
      <c r="C20" s="28"/>
      <c r="D20" s="22">
        <f>C8</f>
        <v>10000</v>
      </c>
    </row>
    <row r="21" spans="2:11" ht="28" customHeight="1" x14ac:dyDescent="0.2">
      <c r="B21" s="18"/>
      <c r="C21" s="18"/>
      <c r="D21" s="19"/>
    </row>
    <row r="22" spans="2:11" ht="17" x14ac:dyDescent="0.2">
      <c r="B22" s="27" t="s">
        <v>20</v>
      </c>
      <c r="C22" s="28"/>
      <c r="D22" s="22">
        <f>P11</f>
        <v>150000</v>
      </c>
    </row>
    <row r="23" spans="2:11" ht="28" customHeight="1" x14ac:dyDescent="0.2">
      <c r="B23" s="18"/>
      <c r="C23" s="18"/>
      <c r="D23" s="19"/>
    </row>
    <row r="24" spans="2:11" ht="17" x14ac:dyDescent="0.2">
      <c r="B24" s="20" t="s">
        <v>21</v>
      </c>
      <c r="C24" s="21"/>
      <c r="D24" s="22">
        <f>P12</f>
        <v>172567.75876410608</v>
      </c>
    </row>
    <row r="25" spans="2:11" ht="28" customHeight="1" x14ac:dyDescent="0.2">
      <c r="B25" s="18"/>
      <c r="C25" s="18"/>
      <c r="D25" s="19"/>
    </row>
    <row r="26" spans="2:11" ht="17" x14ac:dyDescent="0.2">
      <c r="B26" s="20" t="s">
        <v>22</v>
      </c>
      <c r="C26" s="21"/>
      <c r="D26" s="23">
        <f>P13</f>
        <v>4.3141939691026518E-2</v>
      </c>
    </row>
    <row r="27" spans="2:11" ht="28" customHeight="1" x14ac:dyDescent="0.2"/>
    <row r="28" spans="2:11" ht="28" customHeight="1" x14ac:dyDescent="0.25">
      <c r="B28" s="5" t="s">
        <v>23</v>
      </c>
      <c r="C28" s="4"/>
      <c r="D28" s="4"/>
      <c r="E28" s="4"/>
      <c r="F28" s="4"/>
      <c r="G28" s="4"/>
    </row>
    <row r="30" spans="2:11" x14ac:dyDescent="0.2">
      <c r="B30" s="29" t="s">
        <v>24</v>
      </c>
      <c r="C30" s="29" t="s">
        <v>25</v>
      </c>
      <c r="D30" s="29" t="s">
        <v>26</v>
      </c>
      <c r="E30" s="29" t="s">
        <v>9</v>
      </c>
      <c r="F30" s="29" t="s">
        <v>27</v>
      </c>
      <c r="G30" s="29" t="s">
        <v>28</v>
      </c>
      <c r="H30" s="2" t="s">
        <v>29</v>
      </c>
      <c r="I30" s="2" t="s">
        <v>30</v>
      </c>
      <c r="J30" s="2" t="s">
        <v>31</v>
      </c>
      <c r="K30" s="2" t="s">
        <v>32</v>
      </c>
    </row>
    <row r="31" spans="2:11" x14ac:dyDescent="0.2">
      <c r="B31" s="31">
        <v>1</v>
      </c>
      <c r="C31" s="32">
        <f>IF(B31&lt;=$K$11,$P$8,"")</f>
        <v>6000</v>
      </c>
      <c r="D31" s="32">
        <f>IF(B31&lt;=$K$11,$P$8*B31,"")</f>
        <v>6000</v>
      </c>
      <c r="E31" s="32">
        <f>IF(B31&lt;=$K$11,F31-0,"")</f>
        <v>651.04672462534654</v>
      </c>
      <c r="F31" s="32">
        <f>IF(B31&lt;=$K$11,G31-$C$8-D31,"")</f>
        <v>651.04672462534654</v>
      </c>
      <c r="G31" s="32">
        <f>IF(B31&lt;=$K$11,IF($P$6=0,$C$8+$K$8*($P$5*B31),$C$8*(1+$P$6)^($P$5*B31)+$K$8*(((1+$P$6)^($P$5*B31)-1)/$P$6)*IF($P$7=1,1+$P$6,1)),"")</f>
        <v>16651.046724625347</v>
      </c>
      <c r="H31" s="30">
        <f>IF(B31&lt;=$K$11,$C$8,"")</f>
        <v>10000</v>
      </c>
      <c r="I31" s="30">
        <f>IF(B31&lt;=$K$11,D31,"")</f>
        <v>6000</v>
      </c>
      <c r="J31" s="30">
        <f>IF(B31&lt;=$K$11,F31,"")</f>
        <v>651.04672462534654</v>
      </c>
      <c r="K31" s="30">
        <f>IF(B31&lt;=$K$11,G31,"")</f>
        <v>16651.046724625347</v>
      </c>
    </row>
    <row r="32" spans="2:11" x14ac:dyDescent="0.2">
      <c r="B32" s="31">
        <v>2</v>
      </c>
      <c r="C32" s="32">
        <f>IF(B32&lt;=$K$11,$P$8,"")</f>
        <v>6000</v>
      </c>
      <c r="D32" s="32">
        <f>IF(B32&lt;=$K$11,$P$8*B32,"")</f>
        <v>12000</v>
      </c>
      <c r="E32" s="32">
        <f>IF(B32&lt;=$K$11,F32-F31,"")</f>
        <v>991.32689795726037</v>
      </c>
      <c r="F32" s="32">
        <f>IF(B32&lt;=$K$11,G32-$C$8-D32,"")</f>
        <v>1642.3736225826069</v>
      </c>
      <c r="G32" s="32">
        <f>IF(B32&lt;=$K$11,IF($P$6=0,$C$8+$K$8*($P$5*B32),$C$8*(1+$P$6)^($P$5*B32)+$K$8*(((1+$P$6)^($P$5*B32)-1)/$P$6)*IF($P$7=1,1+$P$6,1)),"")</f>
        <v>23642.373622582607</v>
      </c>
      <c r="H32" s="30">
        <f>IF(B32&lt;=$K$11,$C$8,"")</f>
        <v>10000</v>
      </c>
      <c r="I32" s="30">
        <f>IF(B32&lt;=$K$11,D32,"")</f>
        <v>12000</v>
      </c>
      <c r="J32" s="30">
        <f>IF(B32&lt;=$K$11,F32,"")</f>
        <v>1642.3736225826069</v>
      </c>
      <c r="K32" s="30">
        <f>IF(B32&lt;=$K$11,G32,"")</f>
        <v>23642.373622582607</v>
      </c>
    </row>
    <row r="33" spans="2:11" x14ac:dyDescent="0.2">
      <c r="B33" s="31">
        <v>3</v>
      </c>
      <c r="C33" s="32">
        <f>IF(B33&lt;=$K$11,$P$8,"")</f>
        <v>6000</v>
      </c>
      <c r="D33" s="32">
        <f>IF(B33&lt;=$K$11,$P$8*B33,"")</f>
        <v>18000</v>
      </c>
      <c r="E33" s="32">
        <f>IF(B33&lt;=$K$11,F33-F32,"")</f>
        <v>1349.0164507683512</v>
      </c>
      <c r="F33" s="32">
        <f>IF(B33&lt;=$K$11,G33-$C$8-D33,"")</f>
        <v>2991.3900733509581</v>
      </c>
      <c r="G33" s="32">
        <f>IF(B33&lt;=$K$11,IF($P$6=0,$C$8+$K$8*($P$5*B33),$C$8*(1+$P$6)^($P$5*B33)+$K$8*(((1+$P$6)^($P$5*B33)-1)/$P$6)*IF($P$7=1,1+$P$6,1)),"")</f>
        <v>30991.390073350958</v>
      </c>
      <c r="H33" s="30">
        <f>IF(B33&lt;=$K$11,$C$8,"")</f>
        <v>10000</v>
      </c>
      <c r="I33" s="30">
        <f>IF(B33&lt;=$K$11,D33,"")</f>
        <v>18000</v>
      </c>
      <c r="J33" s="30">
        <f>IF(B33&lt;=$K$11,F33,"")</f>
        <v>2991.3900733509581</v>
      </c>
      <c r="K33" s="30">
        <f>IF(B33&lt;=$K$11,G33,"")</f>
        <v>30991.390073350958</v>
      </c>
    </row>
    <row r="34" spans="2:11" x14ac:dyDescent="0.2">
      <c r="B34" s="31">
        <v>4</v>
      </c>
      <c r="C34" s="32">
        <f>IF(B34&lt;=$K$11,$P$8,"")</f>
        <v>6000</v>
      </c>
      <c r="D34" s="32">
        <f>IF(B34&lt;=$K$11,$P$8*B34,"")</f>
        <v>24000</v>
      </c>
      <c r="E34" s="32">
        <f>IF(B34&lt;=$K$11,F34-F33,"")</f>
        <v>1725.0060799537605</v>
      </c>
      <c r="F34" s="32">
        <f>IF(B34&lt;=$K$11,G34-$C$8-D34,"")</f>
        <v>4716.3961533047186</v>
      </c>
      <c r="G34" s="32">
        <f>IF(B34&lt;=$K$11,IF($P$6=0,$C$8+$K$8*($P$5*B34),$C$8*(1+$P$6)^($P$5*B34)+$K$8*(((1+$P$6)^($P$5*B34)-1)/$P$6)*IF($P$7=1,1+$P$6,1)),"")</f>
        <v>38716.396153304719</v>
      </c>
      <c r="H34" s="30">
        <f>IF(B34&lt;=$K$11,$C$8,"")</f>
        <v>10000</v>
      </c>
      <c r="I34" s="30">
        <f>IF(B34&lt;=$K$11,D34,"")</f>
        <v>24000</v>
      </c>
      <c r="J34" s="30">
        <f>IF(B34&lt;=$K$11,F34,"")</f>
        <v>4716.3961533047186</v>
      </c>
      <c r="K34" s="30">
        <f>IF(B34&lt;=$K$11,G34,"")</f>
        <v>38716.396153304719</v>
      </c>
    </row>
    <row r="35" spans="2:11" x14ac:dyDescent="0.2">
      <c r="B35" s="31">
        <v>5</v>
      </c>
      <c r="C35" s="32">
        <f>IF(B35&lt;=$K$11,$P$8,"")</f>
        <v>6000</v>
      </c>
      <c r="D35" s="32">
        <f>IF(B35&lt;=$K$11,$P$8*B35,"")</f>
        <v>30000</v>
      </c>
      <c r="E35" s="32">
        <f>IF(B35&lt;=$K$11,F35-F34,"")</f>
        <v>2120.2320521521106</v>
      </c>
      <c r="F35" s="32">
        <f>IF(B35&lt;=$K$11,G35-$C$8-D35,"")</f>
        <v>6836.6282054568292</v>
      </c>
      <c r="G35" s="32">
        <f>IF(B35&lt;=$K$11,IF($P$6=0,$C$8+$K$8*($P$5*B35),$C$8*(1+$P$6)^($P$5*B35)+$K$8*(((1+$P$6)^($P$5*B35)-1)/$P$6)*IF($P$7=1,1+$P$6,1)),"")</f>
        <v>46836.628205456829</v>
      </c>
      <c r="H35" s="30">
        <f>IF(B35&lt;=$K$11,$C$8,"")</f>
        <v>10000</v>
      </c>
      <c r="I35" s="30">
        <f>IF(B35&lt;=$K$11,D35,"")</f>
        <v>30000</v>
      </c>
      <c r="J35" s="30">
        <f>IF(B35&lt;=$K$11,F35,"")</f>
        <v>6836.6282054568292</v>
      </c>
      <c r="K35" s="30">
        <f>IF(B35&lt;=$K$11,G35,"")</f>
        <v>46836.628205456829</v>
      </c>
    </row>
    <row r="36" spans="2:11" x14ac:dyDescent="0.2">
      <c r="B36" s="31">
        <v>6</v>
      </c>
      <c r="C36" s="32">
        <f>IF(B36&lt;=$K$11,$P$8,"")</f>
        <v>6000</v>
      </c>
      <c r="D36" s="32">
        <f>IF(B36&lt;=$K$11,$P$8*B36,"")</f>
        <v>36000</v>
      </c>
      <c r="E36" s="32">
        <f>IF(B36&lt;=$K$11,F36-F35,"")</f>
        <v>2535.6785351803119</v>
      </c>
      <c r="F36" s="32">
        <f>IF(B36&lt;=$K$11,G36-$C$8-D36,"")</f>
        <v>9372.306740637141</v>
      </c>
      <c r="G36" s="32">
        <f>IF(B36&lt;=$K$11,IF($P$6=0,$C$8+$K$8*($P$5*B36),$C$8*(1+$P$6)^($P$5*B36)+$K$8*(((1+$P$6)^($P$5*B36)-1)/$P$6)*IF($P$7=1,1+$P$6,1)),"")</f>
        <v>55372.306740637141</v>
      </c>
      <c r="H36" s="30">
        <f>IF(B36&lt;=$K$11,$C$8,"")</f>
        <v>10000</v>
      </c>
      <c r="I36" s="30">
        <f>IF(B36&lt;=$K$11,D36,"")</f>
        <v>36000</v>
      </c>
      <c r="J36" s="30">
        <f>IF(B36&lt;=$K$11,F36,"")</f>
        <v>9372.306740637141</v>
      </c>
      <c r="K36" s="30">
        <f>IF(B36&lt;=$K$11,G36,"")</f>
        <v>55372.306740637141</v>
      </c>
    </row>
    <row r="37" spans="2:11" x14ac:dyDescent="0.2">
      <c r="B37" s="31">
        <v>7</v>
      </c>
      <c r="C37" s="32">
        <f>IF(B37&lt;=$K$11,$P$8,"")</f>
        <v>6000</v>
      </c>
      <c r="D37" s="32">
        <f>IF(B37&lt;=$K$11,$P$8*B37,"")</f>
        <v>42000</v>
      </c>
      <c r="E37" s="32">
        <f>IF(B37&lt;=$K$11,F37-F36,"")</f>
        <v>2972.3800487484914</v>
      </c>
      <c r="F37" s="32">
        <f>IF(B37&lt;=$K$11,G37-$C$8-D37,"")</f>
        <v>12344.686789385632</v>
      </c>
      <c r="G37" s="32">
        <f>IF(B37&lt;=$K$11,IF($P$6=0,$C$8+$K$8*($P$5*B37),$C$8*(1+$P$6)^($P$5*B37)+$K$8*(((1+$P$6)^($P$5*B37)-1)/$P$6)*IF($P$7=1,1+$P$6,1)),"")</f>
        <v>64344.686789385632</v>
      </c>
      <c r="H37" s="30">
        <f>IF(B37&lt;=$K$11,$C$8,"")</f>
        <v>10000</v>
      </c>
      <c r="I37" s="30">
        <f>IF(B37&lt;=$K$11,D37,"")</f>
        <v>42000</v>
      </c>
      <c r="J37" s="30">
        <f>IF(B37&lt;=$K$11,F37,"")</f>
        <v>12344.686789385632</v>
      </c>
      <c r="K37" s="30">
        <f>IF(B37&lt;=$K$11,G37,"")</f>
        <v>64344.686789385632</v>
      </c>
    </row>
    <row r="38" spans="2:11" x14ac:dyDescent="0.2">
      <c r="B38" s="31">
        <v>8</v>
      </c>
      <c r="C38" s="32">
        <f>IF(B38&lt;=$K$11,$P$8,"")</f>
        <v>6000</v>
      </c>
      <c r="D38" s="32">
        <f>IF(B38&lt;=$K$11,$P$8*B38,"")</f>
        <v>48000</v>
      </c>
      <c r="E38" s="32">
        <f>IF(B38&lt;=$K$11,F38-F37,"")</f>
        <v>3431.4240405586679</v>
      </c>
      <c r="F38" s="32">
        <f>IF(B38&lt;=$K$11,G38-$C$8-D38,"")</f>
        <v>15776.1108299443</v>
      </c>
      <c r="G38" s="32">
        <f>IF(B38&lt;=$K$11,IF($P$6=0,$C$8+$K$8*($P$5*B38),$C$8*(1+$P$6)^($P$5*B38)+$K$8*(((1+$P$6)^($P$5*B38)-1)/$P$6)*IF($P$7=1,1+$P$6,1)),"")</f>
        <v>73776.1108299443</v>
      </c>
      <c r="H38" s="30">
        <f>IF(B38&lt;=$K$11,$C$8,"")</f>
        <v>10000</v>
      </c>
      <c r="I38" s="30">
        <f>IF(B38&lt;=$K$11,D38,"")</f>
        <v>48000</v>
      </c>
      <c r="J38" s="30">
        <f>IF(B38&lt;=$K$11,F38,"")</f>
        <v>15776.1108299443</v>
      </c>
      <c r="K38" s="30">
        <f>IF(B38&lt;=$K$11,G38,"")</f>
        <v>73776.1108299443</v>
      </c>
    </row>
    <row r="39" spans="2:11" x14ac:dyDescent="0.2">
      <c r="B39" s="31">
        <v>9</v>
      </c>
      <c r="C39" s="32">
        <f>IF(B39&lt;=$K$11,$P$8,"")</f>
        <v>6000</v>
      </c>
      <c r="D39" s="32">
        <f>IF(B39&lt;=$K$11,$P$8*B39,"")</f>
        <v>54000</v>
      </c>
      <c r="E39" s="32">
        <f>IF(B39&lt;=$K$11,F39-F38,"")</f>
        <v>3913.9535942010552</v>
      </c>
      <c r="F39" s="32">
        <f>IF(B39&lt;=$K$11,G39-$C$8-D39,"")</f>
        <v>19690.064424145356</v>
      </c>
      <c r="G39" s="32">
        <f>IF(B39&lt;=$K$11,IF($P$6=0,$C$8+$K$8*($P$5*B39),$C$8*(1+$P$6)^($P$5*B39)+$K$8*(((1+$P$6)^($P$5*B39)-1)/$P$6)*IF($P$7=1,1+$P$6,1)),"")</f>
        <v>83690.064424145356</v>
      </c>
      <c r="H39" s="30">
        <f>IF(B39&lt;=$K$11,$C$8,"")</f>
        <v>10000</v>
      </c>
      <c r="I39" s="30">
        <f>IF(B39&lt;=$K$11,D39,"")</f>
        <v>54000</v>
      </c>
      <c r="J39" s="30">
        <f>IF(B39&lt;=$K$11,F39,"")</f>
        <v>19690.064424145356</v>
      </c>
      <c r="K39" s="30">
        <f>IF(B39&lt;=$K$11,G39,"")</f>
        <v>83690.064424145356</v>
      </c>
    </row>
    <row r="40" spans="2:11" x14ac:dyDescent="0.2">
      <c r="B40" s="31">
        <v>10</v>
      </c>
      <c r="C40" s="32">
        <f>IF(B40&lt;=$K$11,$P$8,"")</f>
        <v>6000</v>
      </c>
      <c r="D40" s="32">
        <f>IF(B40&lt;=$K$11,$P$8*B40,"")</f>
        <v>60000</v>
      </c>
      <c r="E40" s="32">
        <f>IF(B40&lt;=$K$11,F40-F39,"")</f>
        <v>4421.1702755918377</v>
      </c>
      <c r="F40" s="32">
        <f>IF(B40&lt;=$K$11,G40-$C$8-D40,"")</f>
        <v>24111.234699737193</v>
      </c>
      <c r="G40" s="32">
        <f>IF(B40&lt;=$K$11,IF($P$6=0,$C$8+$K$8*($P$5*B40),$C$8*(1+$P$6)^($P$5*B40)+$K$8*(((1+$P$6)^($P$5*B40)-1)/$P$6)*IF($P$7=1,1+$P$6,1)),"")</f>
        <v>94111.234699737193</v>
      </c>
      <c r="H40" s="30">
        <f>IF(B40&lt;=$K$11,$C$8,"")</f>
        <v>10000</v>
      </c>
      <c r="I40" s="30">
        <f>IF(B40&lt;=$K$11,D40,"")</f>
        <v>60000</v>
      </c>
      <c r="J40" s="30">
        <f>IF(B40&lt;=$K$11,F40,"")</f>
        <v>24111.234699737193</v>
      </c>
      <c r="K40" s="30">
        <f>IF(B40&lt;=$K$11,G40,"")</f>
        <v>94111.234699737193</v>
      </c>
    </row>
    <row r="41" spans="2:11" x14ac:dyDescent="0.2">
      <c r="B41" s="31">
        <v>11</v>
      </c>
      <c r="C41" s="32">
        <f>IF(B41&lt;=$K$11,$P$8,"")</f>
        <v>6000</v>
      </c>
      <c r="D41" s="32">
        <f>IF(B41&lt;=$K$11,$P$8*B41,"")</f>
        <v>66000</v>
      </c>
      <c r="E41" s="32">
        <f>IF(B41&lt;=$K$11,F41-F40,"")</f>
        <v>4954.3371250397759</v>
      </c>
      <c r="F41" s="32">
        <f>IF(B41&lt;=$K$11,G41-$C$8-D41,"")</f>
        <v>29065.571824776969</v>
      </c>
      <c r="G41" s="32">
        <f>IF(B41&lt;=$K$11,IF($P$6=0,$C$8+$K$8*($P$5*B41),$C$8*(1+$P$6)^($P$5*B41)+$K$8*(((1+$P$6)^($P$5*B41)-1)/$P$6)*IF($P$7=1,1+$P$6,1)),"")</f>
        <v>105065.57182477697</v>
      </c>
      <c r="H41" s="30">
        <f>IF(B41&lt;=$K$11,$C$8,"")</f>
        <v>10000</v>
      </c>
      <c r="I41" s="30">
        <f>IF(B41&lt;=$K$11,D41,"")</f>
        <v>66000</v>
      </c>
      <c r="J41" s="30">
        <f>IF(B41&lt;=$K$11,F41,"")</f>
        <v>29065.571824776969</v>
      </c>
      <c r="K41" s="30">
        <f>IF(B41&lt;=$K$11,G41,"")</f>
        <v>105065.57182477697</v>
      </c>
    </row>
    <row r="42" spans="2:11" x14ac:dyDescent="0.2">
      <c r="B42" s="31">
        <v>12</v>
      </c>
      <c r="C42" s="32">
        <f>IF(B42&lt;=$K$11,$P$8,"")</f>
        <v>6000</v>
      </c>
      <c r="D42" s="32">
        <f>IF(B42&lt;=$K$11,$P$8*B42,"")</f>
        <v>72000</v>
      </c>
      <c r="E42" s="32">
        <f>IF(B42&lt;=$K$11,F42-F41,"")</f>
        <v>5514.7818023931759</v>
      </c>
      <c r="F42" s="32">
        <f>IF(B42&lt;=$K$11,G42-$C$8-D42,"")</f>
        <v>34580.353627170145</v>
      </c>
      <c r="G42" s="32">
        <f>IF(B42&lt;=$K$11,IF($P$6=0,$C$8+$K$8*($P$5*B42),$C$8*(1+$P$6)^($P$5*B42)+$K$8*(((1+$P$6)^($P$5*B42)-1)/$P$6)*IF($P$7=1,1+$P$6,1)),"")</f>
        <v>116580.35362717015</v>
      </c>
      <c r="H42" s="30">
        <f>IF(B42&lt;=$K$11,$C$8,"")</f>
        <v>10000</v>
      </c>
      <c r="I42" s="30">
        <f>IF(B42&lt;=$K$11,D42,"")</f>
        <v>72000</v>
      </c>
      <c r="J42" s="30">
        <f>IF(B42&lt;=$K$11,F42,"")</f>
        <v>34580.353627170145</v>
      </c>
      <c r="K42" s="30">
        <f>IF(B42&lt;=$K$11,G42,"")</f>
        <v>116580.35362717015</v>
      </c>
    </row>
    <row r="43" spans="2:11" x14ac:dyDescent="0.2">
      <c r="B43" s="31">
        <v>13</v>
      </c>
      <c r="C43" s="32">
        <f>IF(B43&lt;=$K$11,$P$8,"")</f>
        <v>6000</v>
      </c>
      <c r="D43" s="32">
        <f>IF(B43&lt;=$K$11,$P$8*B43,"")</f>
        <v>78000</v>
      </c>
      <c r="E43" s="32">
        <f>IF(B43&lt;=$K$11,F43-F42,"")</f>
        <v>6103.8998930976522</v>
      </c>
      <c r="F43" s="32">
        <f>IF(B43&lt;=$K$11,G43-$C$8-D43,"")</f>
        <v>40684.253520267797</v>
      </c>
      <c r="G43" s="32">
        <f>IF(B43&lt;=$K$11,IF($P$6=0,$C$8+$K$8*($P$5*B43),$C$8*(1+$P$6)^($P$5*B43)+$K$8*(((1+$P$6)^($P$5*B43)-1)/$P$6)*IF($P$7=1,1+$P$6,1)),"")</f>
        <v>128684.2535202678</v>
      </c>
      <c r="H43" s="30">
        <f>IF(B43&lt;=$K$11,$C$8,"")</f>
        <v>10000</v>
      </c>
      <c r="I43" s="30">
        <f>IF(B43&lt;=$K$11,D43,"")</f>
        <v>78000</v>
      </c>
      <c r="J43" s="30">
        <f>IF(B43&lt;=$K$11,F43,"")</f>
        <v>40684.253520267797</v>
      </c>
      <c r="K43" s="30">
        <f>IF(B43&lt;=$K$11,G43,"")</f>
        <v>128684.2535202678</v>
      </c>
    </row>
    <row r="44" spans="2:11" x14ac:dyDescent="0.2">
      <c r="B44" s="31">
        <v>14</v>
      </c>
      <c r="C44" s="32">
        <f>IF(B44&lt;=$K$11,$P$8,"")</f>
        <v>6000</v>
      </c>
      <c r="D44" s="32">
        <f>IF(B44&lt;=$K$11,$P$8*B44,"")</f>
        <v>84000</v>
      </c>
      <c r="E44" s="32">
        <f>IF(B44&lt;=$K$11,F44-F43,"")</f>
        <v>6723.1583833990298</v>
      </c>
      <c r="F44" s="32">
        <f>IF(B44&lt;=$K$11,G44-$C$8-D44,"")</f>
        <v>47407.411903666827</v>
      </c>
      <c r="G44" s="32">
        <f>IF(B44&lt;=$K$11,IF($P$6=0,$C$8+$K$8*($P$5*B44),$C$8*(1+$P$6)^($P$5*B44)+$K$8*(((1+$P$6)^($P$5*B44)-1)/$P$6)*IF($P$7=1,1+$P$6,1)),"")</f>
        <v>141407.41190366683</v>
      </c>
      <c r="H44" s="30">
        <f>IF(B44&lt;=$K$11,$C$8,"")</f>
        <v>10000</v>
      </c>
      <c r="I44" s="30">
        <f>IF(B44&lt;=$K$11,D44,"")</f>
        <v>84000</v>
      </c>
      <c r="J44" s="30">
        <f>IF(B44&lt;=$K$11,F44,"")</f>
        <v>47407.411903666827</v>
      </c>
      <c r="K44" s="30">
        <f>IF(B44&lt;=$K$11,G44,"")</f>
        <v>141407.41190366683</v>
      </c>
    </row>
    <row r="45" spans="2:11" x14ac:dyDescent="0.2">
      <c r="B45" s="31">
        <v>15</v>
      </c>
      <c r="C45" s="32">
        <f>IF(B45&lt;=$K$11,$P$8,"")</f>
        <v>6000</v>
      </c>
      <c r="D45" s="32">
        <f>IF(B45&lt;=$K$11,$P$8*B45,"")</f>
        <v>90000</v>
      </c>
      <c r="E45" s="32">
        <f>IF(B45&lt;=$K$11,F45-F44,"")</f>
        <v>7374.0993133436132</v>
      </c>
      <c r="F45" s="32">
        <f>IF(B45&lt;=$K$11,G45-$C$8-D45,"")</f>
        <v>54781.51121701044</v>
      </c>
      <c r="G45" s="32">
        <f>IF(B45&lt;=$K$11,IF($P$6=0,$C$8+$K$8*($P$5*B45),$C$8*(1+$P$6)^($P$5*B45)+$K$8*(((1+$P$6)^($P$5*B45)-1)/$P$6)*IF($P$7=1,1+$P$6,1)),"")</f>
        <v>154781.51121701044</v>
      </c>
      <c r="H45" s="30">
        <f>IF(B45&lt;=$K$11,$C$8,"")</f>
        <v>10000</v>
      </c>
      <c r="I45" s="30">
        <f>IF(B45&lt;=$K$11,D45,"")</f>
        <v>90000</v>
      </c>
      <c r="J45" s="30">
        <f>IF(B45&lt;=$K$11,F45,"")</f>
        <v>54781.51121701044</v>
      </c>
      <c r="K45" s="30">
        <f>IF(B45&lt;=$K$11,G45,"")</f>
        <v>154781.51121701044</v>
      </c>
    </row>
    <row r="46" spans="2:11" x14ac:dyDescent="0.2">
      <c r="B46" s="31">
        <v>16</v>
      </c>
      <c r="C46" s="32">
        <f>IF(B46&lt;=$K$11,$P$8,"")</f>
        <v>6000</v>
      </c>
      <c r="D46" s="32">
        <f>IF(B46&lt;=$K$11,$P$8*B46,"")</f>
        <v>96000</v>
      </c>
      <c r="E46" s="32">
        <f>IF(B46&lt;=$K$11,F46-F45,"")</f>
        <v>8058.3436166730826</v>
      </c>
      <c r="F46" s="32">
        <f>IF(B46&lt;=$K$11,G46-$C$8-D46,"")</f>
        <v>62839.854833683523</v>
      </c>
      <c r="G46" s="32">
        <f>IF(B46&lt;=$K$11,IF($P$6=0,$C$8+$K$8*($P$5*B46),$C$8*(1+$P$6)^($P$5*B46)+$K$8*(((1+$P$6)^($P$5*B46)-1)/$P$6)*IF($P$7=1,1+$P$6,1)),"")</f>
        <v>168839.85483368352</v>
      </c>
      <c r="H46" s="30">
        <f>IF(B46&lt;=$K$11,$C$8,"")</f>
        <v>10000</v>
      </c>
      <c r="I46" s="30">
        <f>IF(B46&lt;=$K$11,D46,"")</f>
        <v>96000</v>
      </c>
      <c r="J46" s="30">
        <f>IF(B46&lt;=$K$11,F46,"")</f>
        <v>62839.854833683523</v>
      </c>
      <c r="K46" s="30">
        <f>IF(B46&lt;=$K$11,G46,"")</f>
        <v>168839.85483368352</v>
      </c>
    </row>
    <row r="47" spans="2:11" x14ac:dyDescent="0.2">
      <c r="B47" s="31">
        <v>17</v>
      </c>
      <c r="C47" s="32">
        <f>IF(B47&lt;=$K$11,$P$8,"")</f>
        <v>6000</v>
      </c>
      <c r="D47" s="32">
        <f>IF(B47&lt;=$K$11,$P$8*B47,"")</f>
        <v>102000</v>
      </c>
      <c r="E47" s="32">
        <f>IF(B47&lt;=$K$11,F47-F46,"")</f>
        <v>8777.5951571755868</v>
      </c>
      <c r="F47" s="32">
        <f>IF(B47&lt;=$K$11,G47-$C$8-D47,"")</f>
        <v>71617.44999085911</v>
      </c>
      <c r="G47" s="32">
        <f>IF(B47&lt;=$K$11,IF($P$6=0,$C$8+$K$8*($P$5*B47),$C$8*(1+$P$6)^($P$5*B47)+$K$8*(((1+$P$6)^($P$5*B47)-1)/$P$6)*IF($P$7=1,1+$P$6,1)),"")</f>
        <v>183617.44999085911</v>
      </c>
      <c r="H47" s="30">
        <f>IF(B47&lt;=$K$11,$C$8,"")</f>
        <v>10000</v>
      </c>
      <c r="I47" s="30">
        <f>IF(B47&lt;=$K$11,D47,"")</f>
        <v>102000</v>
      </c>
      <c r="J47" s="30">
        <f>IF(B47&lt;=$K$11,F47,"")</f>
        <v>71617.44999085911</v>
      </c>
      <c r="K47" s="30">
        <f>IF(B47&lt;=$K$11,G47,"")</f>
        <v>183617.44999085911</v>
      </c>
    </row>
    <row r="48" spans="2:11" x14ac:dyDescent="0.2">
      <c r="B48" s="31">
        <v>18</v>
      </c>
      <c r="C48" s="32">
        <f>IF(B48&lt;=$K$11,$P$8,"")</f>
        <v>6000</v>
      </c>
      <c r="D48" s="32">
        <f>IF(B48&lt;=$K$11,$P$8*B48,"")</f>
        <v>108000</v>
      </c>
      <c r="E48" s="32">
        <f>IF(B48&lt;=$K$11,F48-F47,"")</f>
        <v>9533.6449715446797</v>
      </c>
      <c r="F48" s="32">
        <f>IF(B48&lt;=$K$11,G48-$C$8-D48,"")</f>
        <v>81151.094962403789</v>
      </c>
      <c r="G48" s="32">
        <f>IF(B48&lt;=$K$11,IF($P$6=0,$C$8+$K$8*($P$5*B48),$C$8*(1+$P$6)^($P$5*B48)+$K$8*(((1+$P$6)^($P$5*B48)-1)/$P$6)*IF($P$7=1,1+$P$6,1)),"")</f>
        <v>199151.09496240379</v>
      </c>
      <c r="H48" s="30">
        <f>IF(B48&lt;=$K$11,$C$8,"")</f>
        <v>10000</v>
      </c>
      <c r="I48" s="30">
        <f>IF(B48&lt;=$K$11,D48,"")</f>
        <v>108000</v>
      </c>
      <c r="J48" s="30">
        <f>IF(B48&lt;=$K$11,F48,"")</f>
        <v>81151.094962403789</v>
      </c>
      <c r="K48" s="30">
        <f>IF(B48&lt;=$K$11,G48,"")</f>
        <v>199151.09496240379</v>
      </c>
    </row>
    <row r="49" spans="2:11" x14ac:dyDescent="0.2">
      <c r="B49" s="31">
        <v>19</v>
      </c>
      <c r="C49" s="32">
        <f>IF(B49&lt;=$K$11,$P$8,"")</f>
        <v>6000</v>
      </c>
      <c r="D49" s="32">
        <f>IF(B49&lt;=$K$11,$P$8*B49,"")</f>
        <v>114000</v>
      </c>
      <c r="E49" s="32">
        <f>IF(B49&lt;=$K$11,F49-F48,"")</f>
        <v>10328.375729309832</v>
      </c>
      <c r="F49" s="32">
        <f>IF(B49&lt;=$K$11,G49-$C$8-D49,"")</f>
        <v>91479.470691713621</v>
      </c>
      <c r="G49" s="32">
        <f>IF(B49&lt;=$K$11,IF($P$6=0,$C$8+$K$8*($P$5*B49),$C$8*(1+$P$6)^($P$5*B49)+$K$8*(((1+$P$6)^($P$5*B49)-1)/$P$6)*IF($P$7=1,1+$P$6,1)),"")</f>
        <v>215479.47069171362</v>
      </c>
      <c r="H49" s="30">
        <f>IF(B49&lt;=$K$11,$C$8,"")</f>
        <v>10000</v>
      </c>
      <c r="I49" s="30">
        <f>IF(B49&lt;=$K$11,D49,"")</f>
        <v>114000</v>
      </c>
      <c r="J49" s="30">
        <f>IF(B49&lt;=$K$11,F49,"")</f>
        <v>91479.470691713621</v>
      </c>
      <c r="K49" s="30">
        <f>IF(B49&lt;=$K$11,G49,"")</f>
        <v>215479.47069171362</v>
      </c>
    </row>
    <row r="50" spans="2:11" x14ac:dyDescent="0.2">
      <c r="B50" s="31">
        <v>20</v>
      </c>
      <c r="C50" s="32">
        <f>IF(B50&lt;=$K$11,$P$8,"")</f>
        <v>6000</v>
      </c>
      <c r="D50" s="32">
        <f>IF(B50&lt;=$K$11,$P$8*B50,"")</f>
        <v>120000</v>
      </c>
      <c r="E50" s="32">
        <f>IF(B50&lt;=$K$11,F50-F49,"")</f>
        <v>11163.766420947446</v>
      </c>
      <c r="F50" s="32">
        <f>IF(B50&lt;=$K$11,G50-$C$8-D50,"")</f>
        <v>102643.23711266107</v>
      </c>
      <c r="G50" s="32">
        <f>IF(B50&lt;=$K$11,IF($P$6=0,$C$8+$K$8*($P$5*B50),$C$8*(1+$P$6)^($P$5*B50)+$K$8*(((1+$P$6)^($P$5*B50)-1)/$P$6)*IF($P$7=1,1+$P$6,1)),"")</f>
        <v>232643.23711266107</v>
      </c>
      <c r="H50" s="30">
        <f>IF(B50&lt;=$K$11,$C$8,"")</f>
        <v>10000</v>
      </c>
      <c r="I50" s="30">
        <f>IF(B50&lt;=$K$11,D50,"")</f>
        <v>120000</v>
      </c>
      <c r="J50" s="30">
        <f>IF(B50&lt;=$K$11,F50,"")</f>
        <v>102643.23711266107</v>
      </c>
      <c r="K50" s="30">
        <f>IF(B50&lt;=$K$11,G50,"")</f>
        <v>232643.23711266107</v>
      </c>
    </row>
    <row r="51" spans="2:11" x14ac:dyDescent="0.2">
      <c r="B51" s="31">
        <v>21</v>
      </c>
      <c r="C51" s="32">
        <f>IF(B51&lt;=$K$11,$P$8,"")</f>
        <v>6000</v>
      </c>
      <c r="D51" s="32">
        <f>IF(B51&lt;=$K$11,$P$8*B51,"")</f>
        <v>126000</v>
      </c>
      <c r="E51" s="32">
        <f>IF(B51&lt;=$K$11,F51-F50,"")</f>
        <v>12041.897285841842</v>
      </c>
      <c r="F51" s="32">
        <f>IF(B51&lt;=$K$11,G51-$C$8-D51,"")</f>
        <v>114685.13439850291</v>
      </c>
      <c r="G51" s="32">
        <f>IF(B51&lt;=$K$11,IF($P$6=0,$C$8+$K$8*($P$5*B51),$C$8*(1+$P$6)^($P$5*B51)+$K$8*(((1+$P$6)^($P$5*B51)-1)/$P$6)*IF($P$7=1,1+$P$6,1)),"")</f>
        <v>250685.13439850291</v>
      </c>
      <c r="H51" s="30">
        <f>IF(B51&lt;=$K$11,$C$8,"")</f>
        <v>10000</v>
      </c>
      <c r="I51" s="30">
        <f>IF(B51&lt;=$K$11,D51,"")</f>
        <v>126000</v>
      </c>
      <c r="J51" s="30">
        <f>IF(B51&lt;=$K$11,F51,"")</f>
        <v>114685.13439850291</v>
      </c>
      <c r="K51" s="30">
        <f>IF(B51&lt;=$K$11,G51,"")</f>
        <v>250685.13439850291</v>
      </c>
    </row>
    <row r="52" spans="2:11" x14ac:dyDescent="0.2">
      <c r="B52" s="31">
        <v>22</v>
      </c>
      <c r="C52" s="32">
        <f>IF(B52&lt;=$K$11,$P$8,"")</f>
        <v>6000</v>
      </c>
      <c r="D52" s="32">
        <f>IF(B52&lt;=$K$11,$P$8*B52,"")</f>
        <v>132000</v>
      </c>
      <c r="E52" s="32">
        <f>IF(B52&lt;=$K$11,F52-F51,"")</f>
        <v>12964.954992372805</v>
      </c>
      <c r="F52" s="32">
        <f>IF(B52&lt;=$K$11,G52-$C$8-D52,"")</f>
        <v>127650.08939087571</v>
      </c>
      <c r="G52" s="32">
        <f>IF(B52&lt;=$K$11,IF($P$6=0,$C$8+$K$8*($P$5*B52),$C$8*(1+$P$6)^($P$5*B52)+$K$8*(((1+$P$6)^($P$5*B52)-1)/$P$6)*IF($P$7=1,1+$P$6,1)),"")</f>
        <v>269650.08939087571</v>
      </c>
      <c r="H52" s="30">
        <f>IF(B52&lt;=$K$11,$C$8,"")</f>
        <v>10000</v>
      </c>
      <c r="I52" s="30">
        <f>IF(B52&lt;=$K$11,D52,"")</f>
        <v>132000</v>
      </c>
      <c r="J52" s="30">
        <f>IF(B52&lt;=$K$11,F52,"")</f>
        <v>127650.08939087571</v>
      </c>
      <c r="K52" s="30">
        <f>IF(B52&lt;=$K$11,G52,"")</f>
        <v>269650.08939087571</v>
      </c>
    </row>
    <row r="53" spans="2:11" x14ac:dyDescent="0.2">
      <c r="B53" s="31">
        <v>23</v>
      </c>
      <c r="C53" s="32">
        <f>IF(B53&lt;=$K$11,$P$8,"")</f>
        <v>6000</v>
      </c>
      <c r="D53" s="32">
        <f>IF(B53&lt;=$K$11,$P$8*B53,"")</f>
        <v>138000</v>
      </c>
      <c r="E53" s="32">
        <f>IF(B53&lt;=$K$11,F53-F52,"")</f>
        <v>13935.238083024276</v>
      </c>
      <c r="F53" s="32">
        <f>IF(B53&lt;=$K$11,G53-$C$8-D53,"")</f>
        <v>141585.32747389999</v>
      </c>
      <c r="G53" s="32">
        <f>IF(B53&lt;=$K$11,IF($P$6=0,$C$8+$K$8*($P$5*B53),$C$8*(1+$P$6)^($P$5*B53)+$K$8*(((1+$P$6)^($P$5*B53)-1)/$P$6)*IF($P$7=1,1+$P$6,1)),"")</f>
        <v>289585.32747389999</v>
      </c>
      <c r="H53" s="30">
        <f>IF(B53&lt;=$K$11,$C$8,"")</f>
        <v>10000</v>
      </c>
      <c r="I53" s="30">
        <f>IF(B53&lt;=$K$11,D53,"")</f>
        <v>138000</v>
      </c>
      <c r="J53" s="30">
        <f>IF(B53&lt;=$K$11,F53,"")</f>
        <v>141585.32747389999</v>
      </c>
      <c r="K53" s="30">
        <f>IF(B53&lt;=$K$11,G53,"")</f>
        <v>289585.32747389999</v>
      </c>
    </row>
    <row r="54" spans="2:11" x14ac:dyDescent="0.2">
      <c r="B54" s="31">
        <v>24</v>
      </c>
      <c r="C54" s="32">
        <f>IF(B54&lt;=$K$11,$P$8,"")</f>
        <v>6000</v>
      </c>
      <c r="D54" s="32">
        <f>IF(B54&lt;=$K$11,$P$8*B54,"")</f>
        <v>144000</v>
      </c>
      <c r="E54" s="32">
        <f>IF(B54&lt;=$K$11,F54-F53,"")</f>
        <v>14955.16269807599</v>
      </c>
      <c r="F54" s="32">
        <f>IF(B54&lt;=$K$11,G54-$C$8-D54,"")</f>
        <v>156540.49017197598</v>
      </c>
      <c r="G54" s="32">
        <f>IF(B54&lt;=$K$11,IF($P$6=0,$C$8+$K$8*($P$5*B54),$C$8*(1+$P$6)^($P$5*B54)+$K$8*(((1+$P$6)^($P$5*B54)-1)/$P$6)*IF($P$7=1,1+$P$6,1)),"")</f>
        <v>310540.49017197598</v>
      </c>
      <c r="H54" s="30">
        <f>IF(B54&lt;=$K$11,$C$8,"")</f>
        <v>10000</v>
      </c>
      <c r="I54" s="30">
        <f>IF(B54&lt;=$K$11,D54,"")</f>
        <v>144000</v>
      </c>
      <c r="J54" s="30">
        <f>IF(B54&lt;=$K$11,F54,"")</f>
        <v>156540.49017197598</v>
      </c>
      <c r="K54" s="30">
        <f>IF(B54&lt;=$K$11,G54,"")</f>
        <v>310540.49017197598</v>
      </c>
    </row>
    <row r="55" spans="2:11" x14ac:dyDescent="0.2">
      <c r="B55" s="31">
        <v>25</v>
      </c>
      <c r="C55" s="32">
        <f>IF(B55&lt;=$K$11,$P$8,"")</f>
        <v>6000</v>
      </c>
      <c r="D55" s="32">
        <f>IF(B55&lt;=$K$11,$P$8*B55,"")</f>
        <v>150000</v>
      </c>
      <c r="E55" s="32">
        <f>IF(B55&lt;=$K$11,F55-F54,"")</f>
        <v>16027.268592130102</v>
      </c>
      <c r="F55" s="32">
        <f>IF(B55&lt;=$K$11,G55-$C$8-D55,"")</f>
        <v>172567.75876410608</v>
      </c>
      <c r="G55" s="32">
        <f>IF(B55&lt;=$K$11,IF($P$6=0,$C$8+$K$8*($P$5*B55),$C$8*(1+$P$6)^($P$5*B55)+$K$8*(((1+$P$6)^($P$5*B55)-1)/$P$6)*IF($P$7=1,1+$P$6,1)),"")</f>
        <v>332567.75876410608</v>
      </c>
      <c r="H55" s="30">
        <f>IF(B55&lt;=$K$11,$C$8,"")</f>
        <v>10000</v>
      </c>
      <c r="I55" s="30">
        <f>IF(B55&lt;=$K$11,D55,"")</f>
        <v>150000</v>
      </c>
      <c r="J55" s="30">
        <f>IF(B55&lt;=$K$11,F55,"")</f>
        <v>172567.75876410608</v>
      </c>
      <c r="K55" s="30">
        <f>IF(B55&lt;=$K$11,G55,"")</f>
        <v>332567.75876410608</v>
      </c>
    </row>
    <row r="56" spans="2:11" x14ac:dyDescent="0.2">
      <c r="B56" s="31">
        <v>26</v>
      </c>
      <c r="C56" s="32" t="str">
        <f>IF(B56&lt;=$K$11,$P$8,"")</f>
        <v/>
      </c>
      <c r="D56" s="32" t="str">
        <f>IF(B56&lt;=$K$11,$P$8*B56,"")</f>
        <v/>
      </c>
      <c r="E56" s="32" t="str">
        <f>IF(B56&lt;=$K$11,F56-F55,"")</f>
        <v/>
      </c>
      <c r="F56" s="32" t="str">
        <f>IF(B56&lt;=$K$11,G56-$C$8-D56,"")</f>
        <v/>
      </c>
      <c r="G56" s="32" t="str">
        <f>IF(B56&lt;=$K$11,IF($P$6=0,$C$8+$K$8*($P$5*B56),$C$8*(1+$P$6)^($P$5*B56)+$K$8*(((1+$P$6)^($P$5*B56)-1)/$P$6)*IF($P$7=1,1+$P$6,1)),"")</f>
        <v/>
      </c>
      <c r="H56" s="30" t="str">
        <f>IF(B56&lt;=$K$11,$C$8,"")</f>
        <v/>
      </c>
      <c r="I56" s="30" t="str">
        <f>IF(B56&lt;=$K$11,D56,"")</f>
        <v/>
      </c>
      <c r="J56" s="30" t="str">
        <f>IF(B56&lt;=$K$11,F56,"")</f>
        <v/>
      </c>
      <c r="K56" s="30" t="str">
        <f>IF(B56&lt;=$K$11,G56,"")</f>
        <v/>
      </c>
    </row>
    <row r="57" spans="2:11" x14ac:dyDescent="0.2">
      <c r="B57" s="31">
        <v>27</v>
      </c>
      <c r="C57" s="32" t="str">
        <f>IF(B57&lt;=$K$11,$P$8,"")</f>
        <v/>
      </c>
      <c r="D57" s="32" t="str">
        <f>IF(B57&lt;=$K$11,$P$8*B57,"")</f>
        <v/>
      </c>
      <c r="E57" s="32" t="str">
        <f>IF(B57&lt;=$K$11,F57-F56,"")</f>
        <v/>
      </c>
      <c r="F57" s="32" t="str">
        <f>IF(B57&lt;=$K$11,G57-$C$8-D57,"")</f>
        <v/>
      </c>
      <c r="G57" s="32" t="str">
        <f>IF(B57&lt;=$K$11,IF($P$6=0,$C$8+$K$8*($P$5*B57),$C$8*(1+$P$6)^($P$5*B57)+$K$8*(((1+$P$6)^($P$5*B57)-1)/$P$6)*IF($P$7=1,1+$P$6,1)),"")</f>
        <v/>
      </c>
      <c r="H57" s="30" t="str">
        <f>IF(B57&lt;=$K$11,$C$8,"")</f>
        <v/>
      </c>
      <c r="I57" s="30" t="str">
        <f>IF(B57&lt;=$K$11,D57,"")</f>
        <v/>
      </c>
      <c r="J57" s="30" t="str">
        <f>IF(B57&lt;=$K$11,F57,"")</f>
        <v/>
      </c>
      <c r="K57" s="30" t="str">
        <f>IF(B57&lt;=$K$11,G57,"")</f>
        <v/>
      </c>
    </row>
    <row r="58" spans="2:11" x14ac:dyDescent="0.2">
      <c r="B58" s="31">
        <v>28</v>
      </c>
      <c r="C58" s="32" t="str">
        <f>IF(B58&lt;=$K$11,$P$8,"")</f>
        <v/>
      </c>
      <c r="D58" s="32" t="str">
        <f>IF(B58&lt;=$K$11,$P$8*B58,"")</f>
        <v/>
      </c>
      <c r="E58" s="32" t="str">
        <f>IF(B58&lt;=$K$11,F58-F57,"")</f>
        <v/>
      </c>
      <c r="F58" s="32" t="str">
        <f>IF(B58&lt;=$K$11,G58-$C$8-D58,"")</f>
        <v/>
      </c>
      <c r="G58" s="32" t="str">
        <f>IF(B58&lt;=$K$11,IF($P$6=0,$C$8+$K$8*($P$5*B58),$C$8*(1+$P$6)^($P$5*B58)+$K$8*(((1+$P$6)^($P$5*B58)-1)/$P$6)*IF($P$7=1,1+$P$6,1)),"")</f>
        <v/>
      </c>
      <c r="H58" s="30" t="str">
        <f>IF(B58&lt;=$K$11,$C$8,"")</f>
        <v/>
      </c>
      <c r="I58" s="30" t="str">
        <f>IF(B58&lt;=$K$11,D58,"")</f>
        <v/>
      </c>
      <c r="J58" s="30" t="str">
        <f>IF(B58&lt;=$K$11,F58,"")</f>
        <v/>
      </c>
      <c r="K58" s="30" t="str">
        <f>IF(B58&lt;=$K$11,G58,"")</f>
        <v/>
      </c>
    </row>
    <row r="59" spans="2:11" x14ac:dyDescent="0.2">
      <c r="B59" s="31">
        <v>29</v>
      </c>
      <c r="C59" s="32" t="str">
        <f>IF(B59&lt;=$K$11,$P$8,"")</f>
        <v/>
      </c>
      <c r="D59" s="32" t="str">
        <f>IF(B59&lt;=$K$11,$P$8*B59,"")</f>
        <v/>
      </c>
      <c r="E59" s="32" t="str">
        <f>IF(B59&lt;=$K$11,F59-F58,"")</f>
        <v/>
      </c>
      <c r="F59" s="32" t="str">
        <f>IF(B59&lt;=$K$11,G59-$C$8-D59,"")</f>
        <v/>
      </c>
      <c r="G59" s="32" t="str">
        <f>IF(B59&lt;=$K$11,IF($P$6=0,$C$8+$K$8*($P$5*B59),$C$8*(1+$P$6)^($P$5*B59)+$K$8*(((1+$P$6)^($P$5*B59)-1)/$P$6)*IF($P$7=1,1+$P$6,1)),"")</f>
        <v/>
      </c>
      <c r="H59" s="30" t="str">
        <f>IF(B59&lt;=$K$11,$C$8,"")</f>
        <v/>
      </c>
      <c r="I59" s="30" t="str">
        <f>IF(B59&lt;=$K$11,D59,"")</f>
        <v/>
      </c>
      <c r="J59" s="30" t="str">
        <f>IF(B59&lt;=$K$11,F59,"")</f>
        <v/>
      </c>
      <c r="K59" s="30" t="str">
        <f>IF(B59&lt;=$K$11,G59,"")</f>
        <v/>
      </c>
    </row>
    <row r="60" spans="2:11" x14ac:dyDescent="0.2">
      <c r="B60" s="31">
        <v>30</v>
      </c>
      <c r="C60" s="32" t="str">
        <f>IF(B60&lt;=$K$11,$P$8,"")</f>
        <v/>
      </c>
      <c r="D60" s="32" t="str">
        <f>IF(B60&lt;=$K$11,$P$8*B60,"")</f>
        <v/>
      </c>
      <c r="E60" s="32" t="str">
        <f>IF(B60&lt;=$K$11,F60-F59,"")</f>
        <v/>
      </c>
      <c r="F60" s="32" t="str">
        <f>IF(B60&lt;=$K$11,G60-$C$8-D60,"")</f>
        <v/>
      </c>
      <c r="G60" s="32" t="str">
        <f>IF(B60&lt;=$K$11,IF($P$6=0,$C$8+$K$8*($P$5*B60),$C$8*(1+$P$6)^($P$5*B60)+$K$8*(((1+$P$6)^($P$5*B60)-1)/$P$6)*IF($P$7=1,1+$P$6,1)),"")</f>
        <v/>
      </c>
      <c r="H60" s="30" t="str">
        <f>IF(B60&lt;=$K$11,$C$8,"")</f>
        <v/>
      </c>
      <c r="I60" s="30" t="str">
        <f>IF(B60&lt;=$K$11,D60,"")</f>
        <v/>
      </c>
      <c r="J60" s="30" t="str">
        <f>IF(B60&lt;=$K$11,F60,"")</f>
        <v/>
      </c>
      <c r="K60" s="30" t="str">
        <f>IF(B60&lt;=$K$11,G60,"")</f>
        <v/>
      </c>
    </row>
    <row r="61" spans="2:11" x14ac:dyDescent="0.2">
      <c r="B61" s="31">
        <v>31</v>
      </c>
      <c r="C61" s="32" t="str">
        <f>IF(B61&lt;=$K$11,$P$8,"")</f>
        <v/>
      </c>
      <c r="D61" s="32" t="str">
        <f>IF(B61&lt;=$K$11,$P$8*B61,"")</f>
        <v/>
      </c>
      <c r="E61" s="32" t="str">
        <f>IF(B61&lt;=$K$11,F61-F60,"")</f>
        <v/>
      </c>
      <c r="F61" s="32" t="str">
        <f>IF(B61&lt;=$K$11,G61-$C$8-D61,"")</f>
        <v/>
      </c>
      <c r="G61" s="32" t="str">
        <f>IF(B61&lt;=$K$11,IF($P$6=0,$C$8+$K$8*($P$5*B61),$C$8*(1+$P$6)^($P$5*B61)+$K$8*(((1+$P$6)^($P$5*B61)-1)/$P$6)*IF($P$7=1,1+$P$6,1)),"")</f>
        <v/>
      </c>
      <c r="H61" s="30" t="str">
        <f>IF(B61&lt;=$K$11,$C$8,"")</f>
        <v/>
      </c>
      <c r="I61" s="30" t="str">
        <f>IF(B61&lt;=$K$11,D61,"")</f>
        <v/>
      </c>
      <c r="J61" s="30" t="str">
        <f>IF(B61&lt;=$K$11,F61,"")</f>
        <v/>
      </c>
      <c r="K61" s="30" t="str">
        <f>IF(B61&lt;=$K$11,G61,"")</f>
        <v/>
      </c>
    </row>
    <row r="62" spans="2:11" x14ac:dyDescent="0.2">
      <c r="B62" s="31">
        <v>32</v>
      </c>
      <c r="C62" s="32" t="str">
        <f>IF(B62&lt;=$K$11,$P$8,"")</f>
        <v/>
      </c>
      <c r="D62" s="32" t="str">
        <f>IF(B62&lt;=$K$11,$P$8*B62,"")</f>
        <v/>
      </c>
      <c r="E62" s="32" t="str">
        <f>IF(B62&lt;=$K$11,F62-F61,"")</f>
        <v/>
      </c>
      <c r="F62" s="32" t="str">
        <f>IF(B62&lt;=$K$11,G62-$C$8-D62,"")</f>
        <v/>
      </c>
      <c r="G62" s="32" t="str">
        <f>IF(B62&lt;=$K$11,IF($P$6=0,$C$8+$K$8*($P$5*B62),$C$8*(1+$P$6)^($P$5*B62)+$K$8*(((1+$P$6)^($P$5*B62)-1)/$P$6)*IF($P$7=1,1+$P$6,1)),"")</f>
        <v/>
      </c>
      <c r="H62" s="30" t="str">
        <f>IF(B62&lt;=$K$11,$C$8,"")</f>
        <v/>
      </c>
      <c r="I62" s="30" t="str">
        <f>IF(B62&lt;=$K$11,D62,"")</f>
        <v/>
      </c>
      <c r="J62" s="30" t="str">
        <f>IF(B62&lt;=$K$11,F62,"")</f>
        <v/>
      </c>
      <c r="K62" s="30" t="str">
        <f>IF(B62&lt;=$K$11,G62,"")</f>
        <v/>
      </c>
    </row>
    <row r="63" spans="2:11" x14ac:dyDescent="0.2">
      <c r="B63" s="31">
        <v>33</v>
      </c>
      <c r="C63" s="32" t="str">
        <f>IF(B63&lt;=$K$11,$P$8,"")</f>
        <v/>
      </c>
      <c r="D63" s="32" t="str">
        <f>IF(B63&lt;=$K$11,$P$8*B63,"")</f>
        <v/>
      </c>
      <c r="E63" s="32" t="str">
        <f>IF(B63&lt;=$K$11,F63-F62,"")</f>
        <v/>
      </c>
      <c r="F63" s="32" t="str">
        <f>IF(B63&lt;=$K$11,G63-$C$8-D63,"")</f>
        <v/>
      </c>
      <c r="G63" s="32" t="str">
        <f>IF(B63&lt;=$K$11,IF($P$6=0,$C$8+$K$8*($P$5*B63),$C$8*(1+$P$6)^($P$5*B63)+$K$8*(((1+$P$6)^($P$5*B63)-1)/$P$6)*IF($P$7=1,1+$P$6,1)),"")</f>
        <v/>
      </c>
      <c r="H63" s="30" t="str">
        <f>IF(B63&lt;=$K$11,$C$8,"")</f>
        <v/>
      </c>
      <c r="I63" s="30" t="str">
        <f>IF(B63&lt;=$K$11,D63,"")</f>
        <v/>
      </c>
      <c r="J63" s="30" t="str">
        <f>IF(B63&lt;=$K$11,F63,"")</f>
        <v/>
      </c>
      <c r="K63" s="30" t="str">
        <f>IF(B63&lt;=$K$11,G63,"")</f>
        <v/>
      </c>
    </row>
    <row r="64" spans="2:11" x14ac:dyDescent="0.2">
      <c r="B64" s="31">
        <v>34</v>
      </c>
      <c r="C64" s="32" t="str">
        <f>IF(B64&lt;=$K$11,$P$8,"")</f>
        <v/>
      </c>
      <c r="D64" s="32" t="str">
        <f>IF(B64&lt;=$K$11,$P$8*B64,"")</f>
        <v/>
      </c>
      <c r="E64" s="32" t="str">
        <f>IF(B64&lt;=$K$11,F64-F63,"")</f>
        <v/>
      </c>
      <c r="F64" s="32" t="str">
        <f>IF(B64&lt;=$K$11,G64-$C$8-D64,"")</f>
        <v/>
      </c>
      <c r="G64" s="32" t="str">
        <f>IF(B64&lt;=$K$11,IF($P$6=0,$C$8+$K$8*($P$5*B64),$C$8*(1+$P$6)^($P$5*B64)+$K$8*(((1+$P$6)^($P$5*B64)-1)/$P$6)*IF($P$7=1,1+$P$6,1)),"")</f>
        <v/>
      </c>
      <c r="H64" s="30" t="str">
        <f>IF(B64&lt;=$K$11,$C$8,"")</f>
        <v/>
      </c>
      <c r="I64" s="30" t="str">
        <f>IF(B64&lt;=$K$11,D64,"")</f>
        <v/>
      </c>
      <c r="J64" s="30" t="str">
        <f>IF(B64&lt;=$K$11,F64,"")</f>
        <v/>
      </c>
      <c r="K64" s="30" t="str">
        <f>IF(B64&lt;=$K$11,G64,"")</f>
        <v/>
      </c>
    </row>
    <row r="65" spans="2:11" x14ac:dyDescent="0.2">
      <c r="B65" s="31">
        <v>35</v>
      </c>
      <c r="C65" s="32" t="str">
        <f>IF(B65&lt;=$K$11,$P$8,"")</f>
        <v/>
      </c>
      <c r="D65" s="32" t="str">
        <f>IF(B65&lt;=$K$11,$P$8*B65,"")</f>
        <v/>
      </c>
      <c r="E65" s="32" t="str">
        <f>IF(B65&lt;=$K$11,F65-F64,"")</f>
        <v/>
      </c>
      <c r="F65" s="32" t="str">
        <f>IF(B65&lt;=$K$11,G65-$C$8-D65,"")</f>
        <v/>
      </c>
      <c r="G65" s="32" t="str">
        <f>IF(B65&lt;=$K$11,IF($P$6=0,$C$8+$K$8*($P$5*B65),$C$8*(1+$P$6)^($P$5*B65)+$K$8*(((1+$P$6)^($P$5*B65)-1)/$P$6)*IF($P$7=1,1+$P$6,1)),"")</f>
        <v/>
      </c>
      <c r="H65" s="30" t="str">
        <f>IF(B65&lt;=$K$11,$C$8,"")</f>
        <v/>
      </c>
      <c r="I65" s="30" t="str">
        <f>IF(B65&lt;=$K$11,D65,"")</f>
        <v/>
      </c>
      <c r="J65" s="30" t="str">
        <f>IF(B65&lt;=$K$11,F65,"")</f>
        <v/>
      </c>
      <c r="K65" s="30" t="str">
        <f>IF(B65&lt;=$K$11,G65,"")</f>
        <v/>
      </c>
    </row>
    <row r="66" spans="2:11" x14ac:dyDescent="0.2">
      <c r="B66" s="31">
        <v>36</v>
      </c>
      <c r="C66" s="32" t="str">
        <f>IF(B66&lt;=$K$11,$P$8,"")</f>
        <v/>
      </c>
      <c r="D66" s="32" t="str">
        <f>IF(B66&lt;=$K$11,$P$8*B66,"")</f>
        <v/>
      </c>
      <c r="E66" s="32" t="str">
        <f>IF(B66&lt;=$K$11,F66-F65,"")</f>
        <v/>
      </c>
      <c r="F66" s="32" t="str">
        <f>IF(B66&lt;=$K$11,G66-$C$8-D66,"")</f>
        <v/>
      </c>
      <c r="G66" s="32" t="str">
        <f>IF(B66&lt;=$K$11,IF($P$6=0,$C$8+$K$8*($P$5*B66),$C$8*(1+$P$6)^($P$5*B66)+$K$8*(((1+$P$6)^($P$5*B66)-1)/$P$6)*IF($P$7=1,1+$P$6,1)),"")</f>
        <v/>
      </c>
      <c r="H66" s="30" t="str">
        <f>IF(B66&lt;=$K$11,$C$8,"")</f>
        <v/>
      </c>
      <c r="I66" s="30" t="str">
        <f>IF(B66&lt;=$K$11,D66,"")</f>
        <v/>
      </c>
      <c r="J66" s="30" t="str">
        <f>IF(B66&lt;=$K$11,F66,"")</f>
        <v/>
      </c>
      <c r="K66" s="30" t="str">
        <f>IF(B66&lt;=$K$11,G66,"")</f>
        <v/>
      </c>
    </row>
    <row r="67" spans="2:11" x14ac:dyDescent="0.2">
      <c r="B67" s="31">
        <v>37</v>
      </c>
      <c r="C67" s="32" t="str">
        <f>IF(B67&lt;=$K$11,$P$8,"")</f>
        <v/>
      </c>
      <c r="D67" s="32" t="str">
        <f>IF(B67&lt;=$K$11,$P$8*B67,"")</f>
        <v/>
      </c>
      <c r="E67" s="32" t="str">
        <f>IF(B67&lt;=$K$11,F67-F66,"")</f>
        <v/>
      </c>
      <c r="F67" s="32" t="str">
        <f>IF(B67&lt;=$K$11,G67-$C$8-D67,"")</f>
        <v/>
      </c>
      <c r="G67" s="32" t="str">
        <f>IF(B67&lt;=$K$11,IF($P$6=0,$C$8+$K$8*($P$5*B67),$C$8*(1+$P$6)^($P$5*B67)+$K$8*(((1+$P$6)^($P$5*B67)-1)/$P$6)*IF($P$7=1,1+$P$6,1)),"")</f>
        <v/>
      </c>
      <c r="H67" s="30" t="str">
        <f>IF(B67&lt;=$K$11,$C$8,"")</f>
        <v/>
      </c>
      <c r="I67" s="30" t="str">
        <f>IF(B67&lt;=$K$11,D67,"")</f>
        <v/>
      </c>
      <c r="J67" s="30" t="str">
        <f>IF(B67&lt;=$K$11,F67,"")</f>
        <v/>
      </c>
      <c r="K67" s="30" t="str">
        <f>IF(B67&lt;=$K$11,G67,"")</f>
        <v/>
      </c>
    </row>
    <row r="68" spans="2:11" x14ac:dyDescent="0.2">
      <c r="B68" s="31">
        <v>38</v>
      </c>
      <c r="C68" s="32" t="str">
        <f>IF(B68&lt;=$K$11,$P$8,"")</f>
        <v/>
      </c>
      <c r="D68" s="32" t="str">
        <f>IF(B68&lt;=$K$11,$P$8*B68,"")</f>
        <v/>
      </c>
      <c r="E68" s="32" t="str">
        <f>IF(B68&lt;=$K$11,F68-F67,"")</f>
        <v/>
      </c>
      <c r="F68" s="32" t="str">
        <f>IF(B68&lt;=$K$11,G68-$C$8-D68,"")</f>
        <v/>
      </c>
      <c r="G68" s="32" t="str">
        <f>IF(B68&lt;=$K$11,IF($P$6=0,$C$8+$K$8*($P$5*B68),$C$8*(1+$P$6)^($P$5*B68)+$K$8*(((1+$P$6)^($P$5*B68)-1)/$P$6)*IF($P$7=1,1+$P$6,1)),"")</f>
        <v/>
      </c>
      <c r="H68" s="30" t="str">
        <f>IF(B68&lt;=$K$11,$C$8,"")</f>
        <v/>
      </c>
      <c r="I68" s="30" t="str">
        <f>IF(B68&lt;=$K$11,D68,"")</f>
        <v/>
      </c>
      <c r="J68" s="30" t="str">
        <f>IF(B68&lt;=$K$11,F68,"")</f>
        <v/>
      </c>
      <c r="K68" s="30" t="str">
        <f>IF(B68&lt;=$K$11,G68,"")</f>
        <v/>
      </c>
    </row>
    <row r="69" spans="2:11" x14ac:dyDescent="0.2">
      <c r="B69" s="31">
        <v>39</v>
      </c>
      <c r="C69" s="32" t="str">
        <f>IF(B69&lt;=$K$11,$P$8,"")</f>
        <v/>
      </c>
      <c r="D69" s="32" t="str">
        <f>IF(B69&lt;=$K$11,$P$8*B69,"")</f>
        <v/>
      </c>
      <c r="E69" s="32" t="str">
        <f>IF(B69&lt;=$K$11,F69-F68,"")</f>
        <v/>
      </c>
      <c r="F69" s="32" t="str">
        <f>IF(B69&lt;=$K$11,G69-$C$8-D69,"")</f>
        <v/>
      </c>
      <c r="G69" s="32" t="str">
        <f>IF(B69&lt;=$K$11,IF($P$6=0,$C$8+$K$8*($P$5*B69),$C$8*(1+$P$6)^($P$5*B69)+$K$8*(((1+$P$6)^($P$5*B69)-1)/$P$6)*IF($P$7=1,1+$P$6,1)),"")</f>
        <v/>
      </c>
      <c r="H69" s="30" t="str">
        <f>IF(B69&lt;=$K$11,$C$8,"")</f>
        <v/>
      </c>
      <c r="I69" s="30" t="str">
        <f>IF(B69&lt;=$K$11,D69,"")</f>
        <v/>
      </c>
      <c r="J69" s="30" t="str">
        <f>IF(B69&lt;=$K$11,F69,"")</f>
        <v/>
      </c>
      <c r="K69" s="30" t="str">
        <f>IF(B69&lt;=$K$11,G69,"")</f>
        <v/>
      </c>
    </row>
    <row r="70" spans="2:11" x14ac:dyDescent="0.2">
      <c r="B70" s="31">
        <v>40</v>
      </c>
      <c r="C70" s="32" t="str">
        <f>IF(B70&lt;=$K$11,$P$8,"")</f>
        <v/>
      </c>
      <c r="D70" s="32" t="str">
        <f>IF(B70&lt;=$K$11,$P$8*B70,"")</f>
        <v/>
      </c>
      <c r="E70" s="32" t="str">
        <f>IF(B70&lt;=$K$11,F70-F69,"")</f>
        <v/>
      </c>
      <c r="F70" s="32" t="str">
        <f>IF(B70&lt;=$K$11,G70-$C$8-D70,"")</f>
        <v/>
      </c>
      <c r="G70" s="32" t="str">
        <f>IF(B70&lt;=$K$11,IF($P$6=0,$C$8+$K$8*($P$5*B70),$C$8*(1+$P$6)^($P$5*B70)+$K$8*(((1+$P$6)^($P$5*B70)-1)/$P$6)*IF($P$7=1,1+$P$6,1)),"")</f>
        <v/>
      </c>
      <c r="H70" s="30" t="str">
        <f>IF(B70&lt;=$K$11,$C$8,"")</f>
        <v/>
      </c>
      <c r="I70" s="30" t="str">
        <f>IF(B70&lt;=$K$11,D70,"")</f>
        <v/>
      </c>
      <c r="J70" s="30" t="str">
        <f>IF(B70&lt;=$K$11,F70,"")</f>
        <v/>
      </c>
      <c r="K70" s="30" t="str">
        <f>IF(B70&lt;=$K$11,G70,"")</f>
        <v/>
      </c>
    </row>
    <row r="71" spans="2:11" x14ac:dyDescent="0.2">
      <c r="B71" s="31">
        <v>41</v>
      </c>
      <c r="C71" s="32" t="str">
        <f>IF(B71&lt;=$K$11,$P$8,"")</f>
        <v/>
      </c>
      <c r="D71" s="32" t="str">
        <f>IF(B71&lt;=$K$11,$P$8*B71,"")</f>
        <v/>
      </c>
      <c r="E71" s="32" t="str">
        <f>IF(B71&lt;=$K$11,F71-F70,"")</f>
        <v/>
      </c>
      <c r="F71" s="32" t="str">
        <f>IF(B71&lt;=$K$11,G71-$C$8-D71,"")</f>
        <v/>
      </c>
      <c r="G71" s="32" t="str">
        <f>IF(B71&lt;=$K$11,IF($P$6=0,$C$8+$K$8*($P$5*B71),$C$8*(1+$P$6)^($P$5*B71)+$K$8*(((1+$P$6)^($P$5*B71)-1)/$P$6)*IF($P$7=1,1+$P$6,1)),"")</f>
        <v/>
      </c>
      <c r="H71" s="30" t="str">
        <f>IF(B71&lt;=$K$11,$C$8,"")</f>
        <v/>
      </c>
      <c r="I71" s="30" t="str">
        <f>IF(B71&lt;=$K$11,D71,"")</f>
        <v/>
      </c>
      <c r="J71" s="30" t="str">
        <f>IF(B71&lt;=$K$11,F71,"")</f>
        <v/>
      </c>
      <c r="K71" s="30" t="str">
        <f>IF(B71&lt;=$K$11,G71,"")</f>
        <v/>
      </c>
    </row>
    <row r="72" spans="2:11" x14ac:dyDescent="0.2">
      <c r="B72" s="31">
        <v>42</v>
      </c>
      <c r="C72" s="32" t="str">
        <f>IF(B72&lt;=$K$11,$P$8,"")</f>
        <v/>
      </c>
      <c r="D72" s="32" t="str">
        <f>IF(B72&lt;=$K$11,$P$8*B72,"")</f>
        <v/>
      </c>
      <c r="E72" s="32" t="str">
        <f>IF(B72&lt;=$K$11,F72-F71,"")</f>
        <v/>
      </c>
      <c r="F72" s="32" t="str">
        <f>IF(B72&lt;=$K$11,G72-$C$8-D72,"")</f>
        <v/>
      </c>
      <c r="G72" s="32" t="str">
        <f>IF(B72&lt;=$K$11,IF($P$6=0,$C$8+$K$8*($P$5*B72),$C$8*(1+$P$6)^($P$5*B72)+$K$8*(((1+$P$6)^($P$5*B72)-1)/$P$6)*IF($P$7=1,1+$P$6,1)),"")</f>
        <v/>
      </c>
      <c r="H72" s="30" t="str">
        <f>IF(B72&lt;=$K$11,$C$8,"")</f>
        <v/>
      </c>
      <c r="I72" s="30" t="str">
        <f>IF(B72&lt;=$K$11,D72,"")</f>
        <v/>
      </c>
      <c r="J72" s="30" t="str">
        <f>IF(B72&lt;=$K$11,F72,"")</f>
        <v/>
      </c>
      <c r="K72" s="30" t="str">
        <f>IF(B72&lt;=$K$11,G72,"")</f>
        <v/>
      </c>
    </row>
    <row r="73" spans="2:11" x14ac:dyDescent="0.2">
      <c r="B73" s="31">
        <v>43</v>
      </c>
      <c r="C73" s="32" t="str">
        <f>IF(B73&lt;=$K$11,$P$8,"")</f>
        <v/>
      </c>
      <c r="D73" s="32" t="str">
        <f>IF(B73&lt;=$K$11,$P$8*B73,"")</f>
        <v/>
      </c>
      <c r="E73" s="32" t="str">
        <f>IF(B73&lt;=$K$11,F73-F72,"")</f>
        <v/>
      </c>
      <c r="F73" s="32" t="str">
        <f>IF(B73&lt;=$K$11,G73-$C$8-D73,"")</f>
        <v/>
      </c>
      <c r="G73" s="32" t="str">
        <f>IF(B73&lt;=$K$11,IF($P$6=0,$C$8+$K$8*($P$5*B73),$C$8*(1+$P$6)^($P$5*B73)+$K$8*(((1+$P$6)^($P$5*B73)-1)/$P$6)*IF($P$7=1,1+$P$6,1)),"")</f>
        <v/>
      </c>
      <c r="H73" s="30" t="str">
        <f>IF(B73&lt;=$K$11,$C$8,"")</f>
        <v/>
      </c>
      <c r="I73" s="30" t="str">
        <f>IF(B73&lt;=$K$11,D73,"")</f>
        <v/>
      </c>
      <c r="J73" s="30" t="str">
        <f>IF(B73&lt;=$K$11,F73,"")</f>
        <v/>
      </c>
      <c r="K73" s="30" t="str">
        <f>IF(B73&lt;=$K$11,G73,"")</f>
        <v/>
      </c>
    </row>
    <row r="74" spans="2:11" x14ac:dyDescent="0.2">
      <c r="B74" s="31">
        <v>44</v>
      </c>
      <c r="C74" s="32" t="str">
        <f>IF(B74&lt;=$K$11,$P$8,"")</f>
        <v/>
      </c>
      <c r="D74" s="32" t="str">
        <f>IF(B74&lt;=$K$11,$P$8*B74,"")</f>
        <v/>
      </c>
      <c r="E74" s="32" t="str">
        <f>IF(B74&lt;=$K$11,F74-F73,"")</f>
        <v/>
      </c>
      <c r="F74" s="32" t="str">
        <f>IF(B74&lt;=$K$11,G74-$C$8-D74,"")</f>
        <v/>
      </c>
      <c r="G74" s="32" t="str">
        <f>IF(B74&lt;=$K$11,IF($P$6=0,$C$8+$K$8*($P$5*B74),$C$8*(1+$P$6)^($P$5*B74)+$K$8*(((1+$P$6)^($P$5*B74)-1)/$P$6)*IF($P$7=1,1+$P$6,1)),"")</f>
        <v/>
      </c>
      <c r="H74" s="30" t="str">
        <f>IF(B74&lt;=$K$11,$C$8,"")</f>
        <v/>
      </c>
      <c r="I74" s="30" t="str">
        <f>IF(B74&lt;=$K$11,D74,"")</f>
        <v/>
      </c>
      <c r="J74" s="30" t="str">
        <f>IF(B74&lt;=$K$11,F74,"")</f>
        <v/>
      </c>
      <c r="K74" s="30" t="str">
        <f>IF(B74&lt;=$K$11,G74,"")</f>
        <v/>
      </c>
    </row>
    <row r="75" spans="2:11" x14ac:dyDescent="0.2">
      <c r="B75" s="31">
        <v>45</v>
      </c>
      <c r="C75" s="32" t="str">
        <f>IF(B75&lt;=$K$11,$P$8,"")</f>
        <v/>
      </c>
      <c r="D75" s="32" t="str">
        <f>IF(B75&lt;=$K$11,$P$8*B75,"")</f>
        <v/>
      </c>
      <c r="E75" s="32" t="str">
        <f>IF(B75&lt;=$K$11,F75-F74,"")</f>
        <v/>
      </c>
      <c r="F75" s="32" t="str">
        <f>IF(B75&lt;=$K$11,G75-$C$8-D75,"")</f>
        <v/>
      </c>
      <c r="G75" s="32" t="str">
        <f>IF(B75&lt;=$K$11,IF($P$6=0,$C$8+$K$8*($P$5*B75),$C$8*(1+$P$6)^($P$5*B75)+$K$8*(((1+$P$6)^($P$5*B75)-1)/$P$6)*IF($P$7=1,1+$P$6,1)),"")</f>
        <v/>
      </c>
      <c r="H75" s="30" t="str">
        <f>IF(B75&lt;=$K$11,$C$8,"")</f>
        <v/>
      </c>
      <c r="I75" s="30" t="str">
        <f>IF(B75&lt;=$K$11,D75,"")</f>
        <v/>
      </c>
      <c r="J75" s="30" t="str">
        <f>IF(B75&lt;=$K$11,F75,"")</f>
        <v/>
      </c>
      <c r="K75" s="30" t="str">
        <f>IF(B75&lt;=$K$11,G75,"")</f>
        <v/>
      </c>
    </row>
    <row r="76" spans="2:11" x14ac:dyDescent="0.2">
      <c r="B76" s="31">
        <v>46</v>
      </c>
      <c r="C76" s="32" t="str">
        <f>IF(B76&lt;=$K$11,$P$8,"")</f>
        <v/>
      </c>
      <c r="D76" s="32" t="str">
        <f>IF(B76&lt;=$K$11,$P$8*B76,"")</f>
        <v/>
      </c>
      <c r="E76" s="32" t="str">
        <f>IF(B76&lt;=$K$11,F76-F75,"")</f>
        <v/>
      </c>
      <c r="F76" s="32" t="str">
        <f>IF(B76&lt;=$K$11,G76-$C$8-D76,"")</f>
        <v/>
      </c>
      <c r="G76" s="32" t="str">
        <f>IF(B76&lt;=$K$11,IF($P$6=0,$C$8+$K$8*($P$5*B76),$C$8*(1+$P$6)^($P$5*B76)+$K$8*(((1+$P$6)^($P$5*B76)-1)/$P$6)*IF($P$7=1,1+$P$6,1)),"")</f>
        <v/>
      </c>
      <c r="H76" s="30" t="str">
        <f>IF(B76&lt;=$K$11,$C$8,"")</f>
        <v/>
      </c>
      <c r="I76" s="30" t="str">
        <f>IF(B76&lt;=$K$11,D76,"")</f>
        <v/>
      </c>
      <c r="J76" s="30" t="str">
        <f>IF(B76&lt;=$K$11,F76,"")</f>
        <v/>
      </c>
      <c r="K76" s="30" t="str">
        <f>IF(B76&lt;=$K$11,G76,"")</f>
        <v/>
      </c>
    </row>
    <row r="77" spans="2:11" x14ac:dyDescent="0.2">
      <c r="B77" s="31">
        <v>47</v>
      </c>
      <c r="C77" s="32" t="str">
        <f>IF(B77&lt;=$K$11,$P$8,"")</f>
        <v/>
      </c>
      <c r="D77" s="32" t="str">
        <f>IF(B77&lt;=$K$11,$P$8*B77,"")</f>
        <v/>
      </c>
      <c r="E77" s="32" t="str">
        <f>IF(B77&lt;=$K$11,F77-F76,"")</f>
        <v/>
      </c>
      <c r="F77" s="32" t="str">
        <f>IF(B77&lt;=$K$11,G77-$C$8-D77,"")</f>
        <v/>
      </c>
      <c r="G77" s="32" t="str">
        <f>IF(B77&lt;=$K$11,IF($P$6=0,$C$8+$K$8*($P$5*B77),$C$8*(1+$P$6)^($P$5*B77)+$K$8*(((1+$P$6)^($P$5*B77)-1)/$P$6)*IF($P$7=1,1+$P$6,1)),"")</f>
        <v/>
      </c>
      <c r="H77" s="30" t="str">
        <f>IF(B77&lt;=$K$11,$C$8,"")</f>
        <v/>
      </c>
      <c r="I77" s="30" t="str">
        <f>IF(B77&lt;=$K$11,D77,"")</f>
        <v/>
      </c>
      <c r="J77" s="30" t="str">
        <f>IF(B77&lt;=$K$11,F77,"")</f>
        <v/>
      </c>
      <c r="K77" s="30" t="str">
        <f>IF(B77&lt;=$K$11,G77,"")</f>
        <v/>
      </c>
    </row>
    <row r="78" spans="2:11" x14ac:dyDescent="0.2">
      <c r="B78" s="31">
        <v>48</v>
      </c>
      <c r="C78" s="32" t="str">
        <f>IF(B78&lt;=$K$11,$P$8,"")</f>
        <v/>
      </c>
      <c r="D78" s="32" t="str">
        <f>IF(B78&lt;=$K$11,$P$8*B78,"")</f>
        <v/>
      </c>
      <c r="E78" s="32" t="str">
        <f>IF(B78&lt;=$K$11,F78-F77,"")</f>
        <v/>
      </c>
      <c r="F78" s="32" t="str">
        <f>IF(B78&lt;=$K$11,G78-$C$8-D78,"")</f>
        <v/>
      </c>
      <c r="G78" s="32" t="str">
        <f>IF(B78&lt;=$K$11,IF($P$6=0,$C$8+$K$8*($P$5*B78),$C$8*(1+$P$6)^($P$5*B78)+$K$8*(((1+$P$6)^($P$5*B78)-1)/$P$6)*IF($P$7=1,1+$P$6,1)),"")</f>
        <v/>
      </c>
      <c r="H78" s="30" t="str">
        <f>IF(B78&lt;=$K$11,$C$8,"")</f>
        <v/>
      </c>
      <c r="I78" s="30" t="str">
        <f>IF(B78&lt;=$K$11,D78,"")</f>
        <v/>
      </c>
      <c r="J78" s="30" t="str">
        <f>IF(B78&lt;=$K$11,F78,"")</f>
        <v/>
      </c>
      <c r="K78" s="30" t="str">
        <f>IF(B78&lt;=$K$11,G78,"")</f>
        <v/>
      </c>
    </row>
    <row r="79" spans="2:11" x14ac:dyDescent="0.2">
      <c r="B79" s="31">
        <v>49</v>
      </c>
      <c r="C79" s="32" t="str">
        <f>IF(B79&lt;=$K$11,$P$8,"")</f>
        <v/>
      </c>
      <c r="D79" s="32" t="str">
        <f>IF(B79&lt;=$K$11,$P$8*B79,"")</f>
        <v/>
      </c>
      <c r="E79" s="32" t="str">
        <f>IF(B79&lt;=$K$11,F79-F78,"")</f>
        <v/>
      </c>
      <c r="F79" s="32" t="str">
        <f>IF(B79&lt;=$K$11,G79-$C$8-D79,"")</f>
        <v/>
      </c>
      <c r="G79" s="32" t="str">
        <f>IF(B79&lt;=$K$11,IF($P$6=0,$C$8+$K$8*($P$5*B79),$C$8*(1+$P$6)^($P$5*B79)+$K$8*(((1+$P$6)^($P$5*B79)-1)/$P$6)*IF($P$7=1,1+$P$6,1)),"")</f>
        <v/>
      </c>
      <c r="H79" s="30" t="str">
        <f>IF(B79&lt;=$K$11,$C$8,"")</f>
        <v/>
      </c>
      <c r="I79" s="30" t="str">
        <f>IF(B79&lt;=$K$11,D79,"")</f>
        <v/>
      </c>
      <c r="J79" s="30" t="str">
        <f>IF(B79&lt;=$K$11,F79,"")</f>
        <v/>
      </c>
      <c r="K79" s="30" t="str">
        <f>IF(B79&lt;=$K$11,G79,"")</f>
        <v/>
      </c>
    </row>
    <row r="80" spans="2:11" x14ac:dyDescent="0.2">
      <c r="B80" s="31">
        <v>50</v>
      </c>
      <c r="C80" s="32" t="str">
        <f>IF(B80&lt;=$K$11,$P$8,"")</f>
        <v/>
      </c>
      <c r="D80" s="32" t="str">
        <f>IF(B80&lt;=$K$11,$P$8*B80,"")</f>
        <v/>
      </c>
      <c r="E80" s="32" t="str">
        <f>IF(B80&lt;=$K$11,F80-F79,"")</f>
        <v/>
      </c>
      <c r="F80" s="32" t="str">
        <f>IF(B80&lt;=$K$11,G80-$C$8-D80,"")</f>
        <v/>
      </c>
      <c r="G80" s="32" t="str">
        <f>IF(B80&lt;=$K$11,IF($P$6=0,$C$8+$K$8*($P$5*B80),$C$8*(1+$P$6)^($P$5*B80)+$K$8*(((1+$P$6)^($P$5*B80)-1)/$P$6)*IF($P$7=1,1+$P$6,1)),"")</f>
        <v/>
      </c>
      <c r="H80" s="30" t="str">
        <f>IF(B80&lt;=$K$11,$C$8,"")</f>
        <v/>
      </c>
      <c r="I80" s="30" t="str">
        <f>IF(B80&lt;=$K$11,D80,"")</f>
        <v/>
      </c>
      <c r="J80" s="30" t="str">
        <f>IF(B80&lt;=$K$11,F80,"")</f>
        <v/>
      </c>
      <c r="K80" s="30" t="str">
        <f>IF(B80&lt;=$K$11,G80,"")</f>
        <v/>
      </c>
    </row>
    <row r="81" spans="1:6" x14ac:dyDescent="0.2">
      <c r="A81" s="17"/>
      <c r="B81" s="17"/>
      <c r="C81" s="17"/>
      <c r="D81" s="17"/>
      <c r="E81" s="17"/>
      <c r="F81" s="17"/>
    </row>
    <row r="82" spans="1:6" x14ac:dyDescent="0.2">
      <c r="A82" s="17"/>
      <c r="B82" s="17"/>
      <c r="C82" s="17"/>
      <c r="D82" s="17"/>
      <c r="E82" s="17"/>
      <c r="F82" s="17"/>
    </row>
    <row r="83" spans="1:6" x14ac:dyDescent="0.2">
      <c r="A83" s="17"/>
      <c r="B83" s="17"/>
      <c r="C83" s="17"/>
      <c r="D83" s="17"/>
      <c r="E83" s="17"/>
      <c r="F83" s="17"/>
    </row>
    <row r="84" spans="1:6" x14ac:dyDescent="0.2">
      <c r="A84" s="17"/>
      <c r="B84" s="17"/>
      <c r="C84" s="17"/>
      <c r="D84" s="17"/>
      <c r="E84" s="17"/>
      <c r="F84" s="17"/>
    </row>
    <row r="85" spans="1:6" x14ac:dyDescent="0.2">
      <c r="A85" s="17"/>
      <c r="B85" s="17"/>
      <c r="C85" s="17"/>
      <c r="D85" s="17"/>
      <c r="E85" s="17"/>
      <c r="F85" s="17"/>
    </row>
    <row r="86" spans="1:6" x14ac:dyDescent="0.2">
      <c r="A86" s="17"/>
      <c r="B86" s="17"/>
      <c r="C86" s="17"/>
      <c r="D86" s="17"/>
      <c r="E86" s="17"/>
      <c r="F86" s="17"/>
    </row>
    <row r="87" spans="1:6" x14ac:dyDescent="0.2">
      <c r="A87" s="17"/>
      <c r="B87" s="17"/>
      <c r="C87" s="17"/>
      <c r="D87" s="17"/>
      <c r="E87" s="17"/>
      <c r="F87" s="17"/>
    </row>
    <row r="88" spans="1:6" x14ac:dyDescent="0.2">
      <c r="A88" s="17"/>
      <c r="B88" s="17"/>
      <c r="C88" s="17"/>
      <c r="D88" s="17"/>
      <c r="E88" s="17"/>
      <c r="F88" s="17"/>
    </row>
    <row r="89" spans="1:6" x14ac:dyDescent="0.2">
      <c r="A89" s="17"/>
      <c r="B89" s="17"/>
      <c r="C89" s="17"/>
      <c r="D89" s="17"/>
      <c r="E89" s="17"/>
      <c r="F89" s="17"/>
    </row>
  </sheetData>
  <sheetProtection algorithmName="SHA-512" hashValue="lRuU4tqYVx6IXEHEnDnyPLozxvaWcWquSEGf+r2oa1bZfUVbuuc4iHD9Z2fuMgNQyuUNUdd57d7MF+5jEJOT8A==" saltValue="1QUEQqNI9LwNyj2dmNZBAQ==" spinCount="100000" sheet="1" objects="1" scenarios="1" selectLockedCells="1"/>
  <mergeCells count="12">
    <mergeCell ref="B22:C22"/>
    <mergeCell ref="B26:C26"/>
    <mergeCell ref="B28:G28"/>
    <mergeCell ref="B16:D16"/>
    <mergeCell ref="B4:K5"/>
    <mergeCell ref="B6:K6"/>
    <mergeCell ref="B14:K14"/>
    <mergeCell ref="E8:F8"/>
    <mergeCell ref="B20:C20"/>
    <mergeCell ref="B24:C24"/>
    <mergeCell ref="B18:C18"/>
    <mergeCell ref="B2:K2"/>
  </mergeCells>
  <dataValidations count="1">
    <dataValidation type="list" sqref="C11" xr:uid="{00000000-0002-0000-0000-000000000000}">
      <formula1>"Mensual,Trimestral,Semestral,Anual"</formula1>
    </dataValidation>
  </dataValidations>
  <pageMargins left="0.75" right="0.75" top="1" bottom="1" header="0.5" footer="0.5"/>
  <drawing r:id="rId1"/>
  <legacyDrawing r:id="rId2"/>
  <tableParts count="2"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Calculadora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Clara Paredes Otalora</cp:lastModifiedBy>
  <dcterms:created xsi:type="dcterms:W3CDTF">2026-03-10T10:45:51Z</dcterms:created>
  <dcterms:modified xsi:type="dcterms:W3CDTF">2026-03-10T15:28:17Z</dcterms:modified>
</cp:coreProperties>
</file>